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005" yWindow="30" windowWidth="10815" windowHeight="8775" tabRatio="935" firstSheet="34" activeTab="43"/>
  </bookViews>
  <sheets>
    <sheet name="First-Page" sheetId="110" r:id="rId1"/>
    <sheet name="Contents" sheetId="140" r:id="rId2"/>
    <sheet name="Sheet1" sheetId="134" r:id="rId3"/>
    <sheet name="AT-1-Gen_Info " sheetId="56" r:id="rId4"/>
    <sheet name="AT-2-S1 BUDGET" sheetId="96" r:id="rId5"/>
    <sheet name="AT_2A_fundflow" sheetId="99" r:id="rId6"/>
    <sheet name="AT-3" sheetId="100" r:id="rId7"/>
    <sheet name="AT3A_cvrg(Insti)_PY" sheetId="1" r:id="rId8"/>
    <sheet name="AT3B_cvrg(Insti)_UPY " sheetId="58" r:id="rId9"/>
    <sheet name="AT3C_cvrg(Insti)_UPY " sheetId="59" r:id="rId10"/>
    <sheet name="enrolment vs availed_PY" sheetId="60" r:id="rId11"/>
    <sheet name="enrolment vs availed_UPY" sheetId="47" r:id="rId12"/>
    <sheet name="AT-4B" sheetId="141" r:id="rId13"/>
    <sheet name="T5_PLAN_vs_PRFM" sheetId="4" r:id="rId14"/>
    <sheet name="T5A_PLAN_vs_PRFM " sheetId="111" r:id="rId15"/>
    <sheet name="T5B_PLAN_vs_PRFM  (2)" sheetId="127" r:id="rId16"/>
    <sheet name="T5C_Drought_PLAN_vs_PRFM " sheetId="113" r:id="rId17"/>
    <sheet name="T5D_Drought_PLAN_vs_PRFM  " sheetId="112" r:id="rId18"/>
    <sheet name="T6_FG_py_Utlsn" sheetId="5" r:id="rId19"/>
    <sheet name="T6A_FG_Upy_Utlsn " sheetId="74" r:id="rId20"/>
    <sheet name="T6B_Pay_FG_FCI_Pry" sheetId="86" r:id="rId21"/>
    <sheet name="T6C_Coarse_Grain" sheetId="128" r:id="rId22"/>
    <sheet name="T7_CC_PY_Utlsn" sheetId="7" r:id="rId23"/>
    <sheet name="T7ACC_UPY_Utlsn " sheetId="75" r:id="rId24"/>
    <sheet name="AT-8_Hon_CCH_Pry" sheetId="88" r:id="rId25"/>
    <sheet name="AT-8A_Hon_CCH_UPry" sheetId="114" r:id="rId26"/>
    <sheet name="AT9_TA" sheetId="13" r:id="rId27"/>
    <sheet name="AT10_MME" sheetId="14" r:id="rId28"/>
    <sheet name="AT10A_" sheetId="138" r:id="rId29"/>
    <sheet name="AT-10 B" sheetId="121" r:id="rId30"/>
    <sheet name="AT-10 C" sheetId="123" r:id="rId31"/>
    <sheet name="AT-10D" sheetId="102" r:id="rId32"/>
    <sheet name="AT-10 E" sheetId="142" r:id="rId33"/>
    <sheet name="AT-10 F Drinking Water" sheetId="151" r:id="rId34"/>
    <sheet name="AT11_KS Year wise" sheetId="115" r:id="rId35"/>
    <sheet name="AT11A_KS-District wise" sheetId="16" r:id="rId36"/>
    <sheet name="AT12_KD-New" sheetId="26" r:id="rId37"/>
    <sheet name="AT12A_KD-Replacement" sheetId="117" r:id="rId38"/>
    <sheet name="Mode of cooking" sheetId="103" r:id="rId39"/>
    <sheet name="AT-14" sheetId="124" r:id="rId40"/>
    <sheet name="AT-14 A" sheetId="135" r:id="rId41"/>
    <sheet name="AT-15" sheetId="132" r:id="rId42"/>
    <sheet name="AT-16" sheetId="133" r:id="rId43"/>
    <sheet name="AT_17_Coverage-RBSK " sheetId="93" r:id="rId44"/>
    <sheet name="AT18_Details_Community " sheetId="66" r:id="rId45"/>
    <sheet name="AT_19_Impl_Agency" sheetId="84" r:id="rId46"/>
    <sheet name="AT_20_CentralCookingagency " sheetId="119" r:id="rId47"/>
    <sheet name="AT-21" sheetId="105" r:id="rId48"/>
    <sheet name="AT-22" sheetId="108" r:id="rId49"/>
    <sheet name="AT-23 MIS" sheetId="101" r:id="rId50"/>
    <sheet name="AT-23A _AMS" sheetId="139" r:id="rId51"/>
    <sheet name="AT-24" sheetId="104" r:id="rId52"/>
    <sheet name="AT-25" sheetId="109" r:id="rId53"/>
    <sheet name="Sheet1 (2)" sheetId="137" r:id="rId54"/>
    <sheet name="AT26_NoWD" sheetId="27" r:id="rId55"/>
    <sheet name="AT26A_NoWD" sheetId="28" r:id="rId56"/>
    <sheet name="AT27_Req_FG_CA_Pry" sheetId="29" r:id="rId57"/>
    <sheet name="AT27A_Req_FG_CA_U Pry " sheetId="144" r:id="rId58"/>
    <sheet name="AT27B_Req_FG_CA_N CLP" sheetId="145" r:id="rId59"/>
    <sheet name="AT27C_Req_FG_Drought -Pry " sheetId="146" r:id="rId60"/>
    <sheet name="AT27D_Req_FG_Drought -UPry " sheetId="147" r:id="rId61"/>
    <sheet name="AT_28_RqmtKitchen" sheetId="62" r:id="rId62"/>
    <sheet name="AT-28A_RqmtPlinthArea" sheetId="78" r:id="rId63"/>
    <sheet name="AT29_K_D" sheetId="72" r:id="rId64"/>
    <sheet name="AT-30_Coook-cum-Helper" sheetId="65" r:id="rId65"/>
    <sheet name="AT_31_Budget_provision " sheetId="98" r:id="rId66"/>
    <sheet name="AT32_Drought Pry Util" sheetId="148" r:id="rId67"/>
    <sheet name="AT-32A Drought UPry Util" sheetId="149" r:id="rId68"/>
  </sheets>
  <definedNames>
    <definedName name="_xlnm.Print_Area" localSheetId="43">'AT_17_Coverage-RBSK '!$A$1:$L$34</definedName>
    <definedName name="_xlnm.Print_Area" localSheetId="45">AT_19_Impl_Agency!$A$1:$J$35</definedName>
    <definedName name="_xlnm.Print_Area" localSheetId="46">'AT_20_CentralCookingagency '!$A$1:$M$33</definedName>
    <definedName name="_xlnm.Print_Area" localSheetId="61">AT_28_RqmtKitchen!$A$1:$R$31</definedName>
    <definedName name="_xlnm.Print_Area" localSheetId="5">AT_2A_fundflow!$A$1:$V$29</definedName>
    <definedName name="_xlnm.Print_Area" localSheetId="65">'AT_31_Budget_provision '!$A$1:$W$36</definedName>
    <definedName name="_xlnm.Print_Area" localSheetId="29">'AT-10 B'!$A$1:$J$33</definedName>
    <definedName name="_xlnm.Print_Area" localSheetId="30">'AT-10 C'!$A$1:$K$32</definedName>
    <definedName name="_xlnm.Print_Area" localSheetId="32">'AT-10 E'!$A$1:$G$32</definedName>
    <definedName name="_xlnm.Print_Area" localSheetId="33">'AT-10 F Drinking Water'!$A$1:$O$31</definedName>
    <definedName name="_xlnm.Print_Area" localSheetId="27">AT10_MME!$A$1:$H$37</definedName>
    <definedName name="_xlnm.Print_Area" localSheetId="28">AT10A_!$A$1:$E$34</definedName>
    <definedName name="_xlnm.Print_Area" localSheetId="31">'AT-10D'!$A$1:$H$44</definedName>
    <definedName name="_xlnm.Print_Area" localSheetId="34">'AT11_KS Year wise'!$A$1:$K$36</definedName>
    <definedName name="_xlnm.Print_Area" localSheetId="35">'AT11A_KS-District wise'!$A$1:$K$32</definedName>
    <definedName name="_xlnm.Print_Area" localSheetId="36">'AT12_KD-New'!$A$1:$K$31</definedName>
    <definedName name="_xlnm.Print_Area" localSheetId="37">'AT12A_KD-Replacement'!$A$1:$K$31</definedName>
    <definedName name="_xlnm.Print_Area" localSheetId="39">'AT-14'!$A$1:$N$31</definedName>
    <definedName name="_xlnm.Print_Area" localSheetId="40">'AT-14 A'!$A$1:$H$29</definedName>
    <definedName name="_xlnm.Print_Area" localSheetId="41">'AT-15'!$A$1:$L$28</definedName>
    <definedName name="_xlnm.Print_Area" localSheetId="42">'AT-16'!$A$1:$K$27</definedName>
    <definedName name="_xlnm.Print_Area" localSheetId="44">'AT18_Details_Community '!$A$1:$F$31</definedName>
    <definedName name="_xlnm.Print_Area" localSheetId="3">'AT-1-Gen_Info '!$A$1:$T$58</definedName>
    <definedName name="_xlnm.Print_Area" localSheetId="48">'AT-22'!$A$1:$O$28</definedName>
    <definedName name="_xlnm.Print_Area" localSheetId="51">'AT-24'!$A$1:$M$31</definedName>
    <definedName name="_xlnm.Print_Area" localSheetId="52">'AT-25'!$A$1:$F$46</definedName>
    <definedName name="_xlnm.Print_Area" localSheetId="54">AT26_NoWD!$A$1:$L$31</definedName>
    <definedName name="_xlnm.Print_Area" localSheetId="55">AT26A_NoWD!$A$1:$K$32</definedName>
    <definedName name="_xlnm.Print_Area" localSheetId="56">AT27_Req_FG_CA_Pry!$A$1:$R$34</definedName>
    <definedName name="_xlnm.Print_Area" localSheetId="57">'AT27A_Req_FG_CA_U Pry '!$A$1:$R$34</definedName>
    <definedName name="_xlnm.Print_Area" localSheetId="58">'AT27B_Req_FG_CA_N CLP'!$A$1:$N$31</definedName>
    <definedName name="_xlnm.Print_Area" localSheetId="59">'AT27C_Req_FG_Drought -Pry '!$A$1:$N$31</definedName>
    <definedName name="_xlnm.Print_Area" localSheetId="60">'AT27D_Req_FG_Drought -UPry '!$A$1:$N$31</definedName>
    <definedName name="_xlnm.Print_Area" localSheetId="62">'AT-28A_RqmtPlinthArea'!$A$1:$S$31</definedName>
    <definedName name="_xlnm.Print_Area" localSheetId="63">AT29_K_D!$A$1:$AF$33</definedName>
    <definedName name="_xlnm.Print_Area" localSheetId="4">'AT-2-S1 BUDGET'!$A$1:$V$35</definedName>
    <definedName name="_xlnm.Print_Area" localSheetId="6">'AT-3'!$A$1:$J$33</definedName>
    <definedName name="_xlnm.Print_Area" localSheetId="64">'AT-30_Coook-cum-Helper'!$A$1:$L$37</definedName>
    <definedName name="_xlnm.Print_Area" localSheetId="66">'AT32_Drought Pry Util'!$A$1:$L$34</definedName>
    <definedName name="_xlnm.Print_Area" localSheetId="67">'AT-32A Drought UPry Util'!$A$1:$L$34</definedName>
    <definedName name="_xlnm.Print_Area" localSheetId="7">'AT3A_cvrg(Insti)_PY'!$A$1:$N$36</definedName>
    <definedName name="_xlnm.Print_Area" localSheetId="8">'AT3B_cvrg(Insti)_UPY '!$A$1:$N$38</definedName>
    <definedName name="_xlnm.Print_Area" localSheetId="9">'AT3C_cvrg(Insti)_UPY '!$A$1:$N$38</definedName>
    <definedName name="_xlnm.Print_Area" localSheetId="12">'AT-4B'!$A$1:$G$33</definedName>
    <definedName name="_xlnm.Print_Area" localSheetId="24">'AT-8_Hon_CCH_Pry'!$A$1:$V$37</definedName>
    <definedName name="_xlnm.Print_Area" localSheetId="25">'AT-8A_Hon_CCH_UPry'!$A$1:$V$32</definedName>
    <definedName name="_xlnm.Print_Area" localSheetId="26">AT9_TA!$A$1:$I$33</definedName>
    <definedName name="_xlnm.Print_Area" localSheetId="1">Contents!$A$1:$C$66</definedName>
    <definedName name="_xlnm.Print_Area" localSheetId="10">'enrolment vs availed_PY'!$A$1:$Q$35</definedName>
    <definedName name="_xlnm.Print_Area" localSheetId="11">'enrolment vs availed_UPY'!$A$1:$Q$35</definedName>
    <definedName name="_xlnm.Print_Area" localSheetId="38">'Mode of cooking'!$A$1:$H$30</definedName>
    <definedName name="_xlnm.Print_Area" localSheetId="2">Sheet1!$A$1:$J$24</definedName>
    <definedName name="_xlnm.Print_Area" localSheetId="53">'Sheet1 (2)'!$A$1:$J$24</definedName>
    <definedName name="_xlnm.Print_Area" localSheetId="13">T5_PLAN_vs_PRFM!$A$1:$J$31</definedName>
    <definedName name="_xlnm.Print_Area" localSheetId="14">'T5A_PLAN_vs_PRFM '!$A$1:$J$31</definedName>
    <definedName name="_xlnm.Print_Area" localSheetId="15">'T5B_PLAN_vs_PRFM  (2)'!$A$1:$J$34</definedName>
    <definedName name="_xlnm.Print_Area" localSheetId="16">'T5C_Drought_PLAN_vs_PRFM '!$A$1:$J$33</definedName>
    <definedName name="_xlnm.Print_Area" localSheetId="17">'T5D_Drought_PLAN_vs_PRFM  '!$A$1:$J$34</definedName>
    <definedName name="_xlnm.Print_Area" localSheetId="18">T6_FG_py_Utlsn!$A$1:$L$34</definedName>
    <definedName name="_xlnm.Print_Area" localSheetId="19">'T6A_FG_Upy_Utlsn '!$A$1:$L$35</definedName>
    <definedName name="_xlnm.Print_Area" localSheetId="20">T6B_Pay_FG_FCI_Pry!$A$1:$M$37</definedName>
    <definedName name="_xlnm.Print_Area" localSheetId="21">T6C_Coarse_Grain!$A$1:$L$35</definedName>
    <definedName name="_xlnm.Print_Area" localSheetId="22">T7_CC_PY_Utlsn!$A$1:$Q$36</definedName>
    <definedName name="_xlnm.Print_Area" localSheetId="23">'T7ACC_UPY_Utlsn '!$A$1:$Q$35</definedName>
  </definedNames>
  <calcPr calcId="145621"/>
</workbook>
</file>

<file path=xl/calcChain.xml><?xml version="1.0" encoding="utf-8"?>
<calcChain xmlns="http://schemas.openxmlformats.org/spreadsheetml/2006/main">
  <c r="J27" i="93" l="1"/>
  <c r="H27" i="93"/>
  <c r="F27" i="93"/>
  <c r="J25" i="93"/>
  <c r="H25" i="93"/>
  <c r="E31" i="93"/>
  <c r="D27" i="93"/>
  <c r="C25" i="103"/>
  <c r="P26" i="59" l="1"/>
  <c r="P25" i="59"/>
  <c r="Q29" i="1"/>
  <c r="J22" i="65" l="1"/>
  <c r="F22" i="65"/>
  <c r="C10" i="124"/>
  <c r="C11" i="124"/>
  <c r="C12" i="124"/>
  <c r="C13" i="124"/>
  <c r="C14" i="124"/>
  <c r="C15" i="124"/>
  <c r="C16" i="124"/>
  <c r="C17" i="124"/>
  <c r="C18" i="124"/>
  <c r="C19" i="124"/>
  <c r="C9" i="124"/>
  <c r="H23" i="13"/>
  <c r="F14" i="111" l="1"/>
  <c r="F15" i="111"/>
  <c r="F16" i="111"/>
  <c r="F17" i="111"/>
  <c r="F18" i="111"/>
  <c r="F19" i="111"/>
  <c r="F20" i="111"/>
  <c r="F21" i="111"/>
  <c r="F22" i="111"/>
  <c r="F23" i="111"/>
  <c r="F14" i="4"/>
  <c r="F15" i="4"/>
  <c r="F16" i="4"/>
  <c r="F17" i="4"/>
  <c r="F18" i="4"/>
  <c r="F19" i="4"/>
  <c r="F20" i="4"/>
  <c r="F21" i="4"/>
  <c r="F22" i="4"/>
  <c r="F23" i="4"/>
  <c r="F13" i="4"/>
  <c r="Z11" i="72"/>
  <c r="G23" i="144"/>
  <c r="J23" i="144" s="1"/>
  <c r="I23" i="144" s="1"/>
  <c r="J23" i="29"/>
  <c r="I23" i="29" s="1"/>
  <c r="G23" i="29"/>
  <c r="D17" i="1"/>
  <c r="D16" i="29"/>
  <c r="D15" i="29"/>
  <c r="C21" i="29"/>
  <c r="C19" i="29"/>
  <c r="Z12" i="72"/>
  <c r="Z13" i="72"/>
  <c r="Z14" i="72"/>
  <c r="Z15" i="72"/>
  <c r="Z16" i="72"/>
  <c r="Z17" i="72"/>
  <c r="Z18" i="72"/>
  <c r="Z19" i="72"/>
  <c r="Z20" i="72"/>
  <c r="Z21" i="72"/>
  <c r="D18" i="29"/>
  <c r="D17" i="29"/>
  <c r="Z22" i="72" l="1"/>
  <c r="F22" i="144"/>
  <c r="F24" i="144" s="1"/>
  <c r="I24" i="111" l="1"/>
  <c r="R21" i="78"/>
  <c r="R20" i="78"/>
  <c r="R19" i="78"/>
  <c r="R18" i="78"/>
  <c r="R17" i="78"/>
  <c r="R16" i="78"/>
  <c r="R15" i="78"/>
  <c r="R14" i="78"/>
  <c r="R13" i="78"/>
  <c r="R12" i="78"/>
  <c r="R11" i="78"/>
  <c r="N21" i="78"/>
  <c r="N20" i="78"/>
  <c r="N19" i="78"/>
  <c r="N18" i="78"/>
  <c r="N17" i="78"/>
  <c r="N16" i="78"/>
  <c r="N15" i="78"/>
  <c r="N14" i="78"/>
  <c r="N13" i="78"/>
  <c r="N12" i="78"/>
  <c r="N11" i="78"/>
  <c r="J21" i="78"/>
  <c r="J20" i="78"/>
  <c r="J19" i="78"/>
  <c r="J18" i="78"/>
  <c r="J17" i="78"/>
  <c r="J16" i="78"/>
  <c r="J15" i="78"/>
  <c r="J14" i="78"/>
  <c r="J13" i="78"/>
  <c r="J12" i="78"/>
  <c r="J11" i="78"/>
  <c r="F13" i="78"/>
  <c r="F14" i="78"/>
  <c r="F15" i="78"/>
  <c r="F16" i="78"/>
  <c r="F17" i="78"/>
  <c r="F18" i="78"/>
  <c r="F19" i="78"/>
  <c r="F20" i="78"/>
  <c r="F21" i="78"/>
  <c r="F11" i="78"/>
  <c r="H17" i="14" l="1"/>
  <c r="H25" i="14" s="1"/>
  <c r="G25" i="14"/>
  <c r="D25" i="14"/>
  <c r="E25" i="14"/>
  <c r="F25" i="14"/>
  <c r="C25" i="14"/>
  <c r="H12" i="14"/>
  <c r="J20" i="123" l="1"/>
  <c r="I20" i="123"/>
  <c r="H20" i="123"/>
  <c r="G20" i="123"/>
  <c r="F20" i="123"/>
  <c r="E20" i="123"/>
  <c r="D20" i="123"/>
  <c r="C19" i="123"/>
  <c r="C18" i="123"/>
  <c r="C17" i="123"/>
  <c r="C16" i="123"/>
  <c r="C15" i="123"/>
  <c r="C14" i="123"/>
  <c r="C13" i="123"/>
  <c r="C12" i="123"/>
  <c r="C11" i="123"/>
  <c r="C10" i="123"/>
  <c r="C9" i="123"/>
  <c r="G13" i="1"/>
  <c r="G14" i="1"/>
  <c r="G15" i="1"/>
  <c r="G18" i="1"/>
  <c r="G19" i="1"/>
  <c r="G20" i="1"/>
  <c r="G22" i="1"/>
  <c r="G12" i="1"/>
  <c r="C20" i="123" l="1"/>
  <c r="L12" i="59"/>
  <c r="G17" i="1" l="1"/>
  <c r="L17" i="1"/>
  <c r="G14" i="59" l="1"/>
  <c r="L19" i="59" l="1"/>
  <c r="L13" i="59"/>
  <c r="L14" i="59"/>
  <c r="L15" i="59"/>
  <c r="L16" i="59"/>
  <c r="L17" i="59"/>
  <c r="L18" i="59"/>
  <c r="L20" i="59"/>
  <c r="L21" i="59"/>
  <c r="L22" i="59"/>
  <c r="F22" i="139" l="1"/>
  <c r="G22" i="139"/>
  <c r="H22" i="139"/>
  <c r="I22" i="139"/>
  <c r="J22" i="139"/>
  <c r="K22" i="139"/>
  <c r="L22" i="139"/>
  <c r="M22" i="139"/>
  <c r="N22" i="139"/>
  <c r="O22" i="139"/>
  <c r="P22" i="139"/>
  <c r="E22" i="139"/>
  <c r="D21" i="151" l="1"/>
  <c r="E21" i="151"/>
  <c r="G21" i="151"/>
  <c r="H21" i="151"/>
  <c r="I21" i="151"/>
  <c r="J21" i="151"/>
  <c r="K21" i="151"/>
  <c r="L21" i="151"/>
  <c r="M21" i="151"/>
  <c r="N21" i="151"/>
  <c r="O21" i="151"/>
  <c r="L12" i="56" l="1"/>
  <c r="L11" i="56"/>
  <c r="L13" i="56" s="1"/>
  <c r="D13" i="56"/>
  <c r="F13" i="56"/>
  <c r="H13" i="56"/>
  <c r="J13" i="56"/>
  <c r="B13" i="56"/>
  <c r="D21" i="1" l="1"/>
  <c r="G21" i="1" l="1"/>
  <c r="H14" i="62"/>
  <c r="G14" i="62"/>
  <c r="D16" i="14" l="1"/>
  <c r="D26" i="14" s="1"/>
  <c r="E16" i="14"/>
  <c r="E26" i="14" s="1"/>
  <c r="F16" i="14"/>
  <c r="F26" i="14" s="1"/>
  <c r="G16" i="14"/>
  <c r="G26" i="14" s="1"/>
  <c r="H16" i="14"/>
  <c r="H26" i="14" s="1"/>
  <c r="C16" i="14"/>
  <c r="C26" i="14" s="1"/>
  <c r="L22" i="72" l="1"/>
  <c r="C12" i="72"/>
  <c r="D12" i="72"/>
  <c r="F12" i="72"/>
  <c r="C13" i="72"/>
  <c r="D13" i="72"/>
  <c r="F13" i="72"/>
  <c r="C14" i="72"/>
  <c r="D14" i="72"/>
  <c r="F14" i="72"/>
  <c r="F15" i="72"/>
  <c r="C16" i="72"/>
  <c r="D16" i="72"/>
  <c r="F16" i="72"/>
  <c r="C17" i="72"/>
  <c r="D17" i="72"/>
  <c r="F17" i="72"/>
  <c r="C18" i="72"/>
  <c r="D18" i="72"/>
  <c r="F18" i="72"/>
  <c r="C19" i="72"/>
  <c r="D19" i="72"/>
  <c r="F19" i="72"/>
  <c r="C20" i="72"/>
  <c r="D20" i="72"/>
  <c r="F20" i="72"/>
  <c r="C21" i="72"/>
  <c r="D21" i="72"/>
  <c r="F21" i="72"/>
  <c r="D11" i="72"/>
  <c r="F11" i="72"/>
  <c r="C11" i="72"/>
  <c r="H20" i="72" l="1"/>
  <c r="H16" i="72"/>
  <c r="H17" i="72"/>
  <c r="H21" i="72"/>
  <c r="H19" i="72"/>
  <c r="H13" i="72"/>
  <c r="H11" i="72"/>
  <c r="H14" i="72"/>
  <c r="H18" i="72"/>
  <c r="H12" i="72"/>
  <c r="G20" i="62"/>
  <c r="K19" i="62" l="1"/>
  <c r="G19" i="62"/>
  <c r="C19" i="62"/>
  <c r="F19" i="62" s="1"/>
  <c r="J19" i="62"/>
  <c r="J15" i="62"/>
  <c r="J17" i="62"/>
  <c r="J20" i="62"/>
  <c r="J21" i="62"/>
  <c r="F16" i="62"/>
  <c r="F18" i="62"/>
  <c r="F20" i="62"/>
  <c r="F21" i="62"/>
  <c r="G18" i="62" l="1"/>
  <c r="H18" i="62"/>
  <c r="J18" i="62" l="1"/>
  <c r="C15" i="62"/>
  <c r="F15" i="62" s="1"/>
  <c r="C17" i="62"/>
  <c r="F17" i="62" s="1"/>
  <c r="N17" i="62"/>
  <c r="G11" i="62" l="1"/>
  <c r="J11" i="62" s="1"/>
  <c r="C11" i="62"/>
  <c r="H11" i="62"/>
  <c r="K15" i="62" l="1"/>
  <c r="H16" i="62"/>
  <c r="J16" i="62" s="1"/>
  <c r="N12" i="62" l="1"/>
  <c r="N13" i="62"/>
  <c r="N14" i="62"/>
  <c r="N15" i="62"/>
  <c r="N16" i="62"/>
  <c r="N18" i="62"/>
  <c r="N19" i="62"/>
  <c r="N20" i="62"/>
  <c r="N21" i="62"/>
  <c r="N11" i="62"/>
  <c r="J12" i="62"/>
  <c r="J13" i="62"/>
  <c r="J14" i="62"/>
  <c r="D13" i="62" l="1"/>
  <c r="F13" i="62" s="1"/>
  <c r="F12" i="62" l="1"/>
  <c r="R12" i="62" s="1"/>
  <c r="F14" i="62"/>
  <c r="D11" i="62"/>
  <c r="F11" i="62" s="1"/>
  <c r="R11" i="62" s="1"/>
  <c r="O12" i="62" l="1"/>
  <c r="P12" i="62"/>
  <c r="Q12" i="62"/>
  <c r="P11" i="62"/>
  <c r="Q11" i="62"/>
  <c r="O11" i="62"/>
  <c r="D20" i="124"/>
  <c r="E20" i="124"/>
  <c r="F20" i="124"/>
  <c r="H20" i="124"/>
  <c r="I20" i="124"/>
  <c r="J20" i="124"/>
  <c r="K20" i="124"/>
  <c r="L20" i="124"/>
  <c r="M20" i="124"/>
  <c r="N20" i="124"/>
  <c r="J13" i="115" l="1"/>
  <c r="J14" i="115"/>
  <c r="J15" i="115"/>
  <c r="J16" i="115"/>
  <c r="J17" i="115"/>
  <c r="J18" i="115"/>
  <c r="J19" i="115"/>
  <c r="J20" i="115"/>
  <c r="J21" i="115"/>
  <c r="J22" i="115"/>
  <c r="J23" i="115"/>
  <c r="I17" i="115"/>
  <c r="F14" i="86"/>
  <c r="F15" i="86"/>
  <c r="F16" i="86"/>
  <c r="F17" i="86"/>
  <c r="F18" i="86"/>
  <c r="F19" i="86"/>
  <c r="F20" i="86"/>
  <c r="F21" i="86"/>
  <c r="F22" i="86"/>
  <c r="F23" i="86"/>
  <c r="F13" i="86"/>
  <c r="D24" i="86" l="1"/>
  <c r="E24" i="86"/>
  <c r="F24" i="86"/>
  <c r="G24" i="86"/>
  <c r="I24" i="86"/>
  <c r="J24" i="86"/>
  <c r="K24" i="86"/>
  <c r="L24" i="86"/>
  <c r="M24" i="86"/>
  <c r="C24" i="86"/>
  <c r="D23" i="101" l="1"/>
  <c r="E23" i="101"/>
  <c r="F23" i="101"/>
  <c r="G23" i="101"/>
  <c r="H23" i="101"/>
  <c r="I23" i="101"/>
  <c r="J23" i="101"/>
  <c r="K23" i="101"/>
  <c r="L23" i="101"/>
  <c r="M23" i="101"/>
  <c r="N23" i="101"/>
  <c r="O23" i="101"/>
  <c r="P23" i="101"/>
  <c r="C23" i="101"/>
  <c r="F22" i="84"/>
  <c r="G22" i="84"/>
  <c r="H22" i="84"/>
  <c r="I22" i="84"/>
  <c r="C22" i="84"/>
  <c r="D22" i="84"/>
  <c r="C13" i="66"/>
  <c r="C14" i="66"/>
  <c r="C17" i="66"/>
  <c r="C18" i="66"/>
  <c r="C19" i="66"/>
  <c r="C20" i="66"/>
  <c r="C22" i="66"/>
  <c r="D17" i="66"/>
  <c r="D21" i="103"/>
  <c r="E21" i="103"/>
  <c r="F21" i="103"/>
  <c r="G21" i="103"/>
  <c r="H21" i="103"/>
  <c r="D20" i="142"/>
  <c r="E20" i="142"/>
  <c r="F20" i="142"/>
  <c r="G20" i="142"/>
  <c r="C20" i="142"/>
  <c r="F35" i="102"/>
  <c r="E35" i="102"/>
  <c r="D35" i="102"/>
  <c r="G34" i="102"/>
  <c r="G33" i="102"/>
  <c r="G32" i="102"/>
  <c r="G31" i="102"/>
  <c r="G30" i="102"/>
  <c r="G29" i="102"/>
  <c r="G28" i="102"/>
  <c r="G27" i="102"/>
  <c r="G26" i="102"/>
  <c r="F23" i="102"/>
  <c r="E23" i="102"/>
  <c r="D23" i="102"/>
  <c r="G23" i="102" s="1"/>
  <c r="G22" i="102"/>
  <c r="G21" i="102"/>
  <c r="G20" i="102"/>
  <c r="G19" i="102"/>
  <c r="G18" i="102"/>
  <c r="G17" i="102"/>
  <c r="G16" i="102"/>
  <c r="G15" i="102"/>
  <c r="G14" i="102"/>
  <c r="E23" i="121"/>
  <c r="D23" i="121"/>
  <c r="G35" i="102" l="1"/>
  <c r="G15" i="47"/>
  <c r="L13" i="60"/>
  <c r="L14" i="60"/>
  <c r="L15" i="60"/>
  <c r="L16" i="60"/>
  <c r="L17" i="60"/>
  <c r="L18" i="60"/>
  <c r="L19" i="60"/>
  <c r="L20" i="60"/>
  <c r="L21" i="60"/>
  <c r="L22" i="60"/>
  <c r="L12" i="47"/>
  <c r="L13" i="47"/>
  <c r="L14" i="47"/>
  <c r="L15" i="47"/>
  <c r="L16" i="47"/>
  <c r="L17" i="47"/>
  <c r="L18" i="47"/>
  <c r="L19" i="47"/>
  <c r="L20" i="47"/>
  <c r="L21" i="47"/>
  <c r="L11" i="47"/>
  <c r="G13" i="60"/>
  <c r="G14" i="60"/>
  <c r="G15" i="60"/>
  <c r="G16" i="60"/>
  <c r="G17" i="60"/>
  <c r="G18" i="60"/>
  <c r="G19" i="60"/>
  <c r="G20" i="60"/>
  <c r="G21" i="60"/>
  <c r="G22" i="60"/>
  <c r="G12" i="47"/>
  <c r="G13" i="47"/>
  <c r="G14" i="47"/>
  <c r="G16" i="47"/>
  <c r="G17" i="47"/>
  <c r="G18" i="47"/>
  <c r="G19" i="47"/>
  <c r="G20" i="47"/>
  <c r="G21" i="47"/>
  <c r="G11" i="47"/>
  <c r="E22" i="29" l="1"/>
  <c r="E24" i="29" s="1"/>
  <c r="I16" i="98" l="1"/>
  <c r="J16" i="98"/>
  <c r="K16" i="98"/>
  <c r="I17" i="98"/>
  <c r="J17" i="98"/>
  <c r="K17" i="98"/>
  <c r="I18" i="98"/>
  <c r="J18" i="98"/>
  <c r="K18" i="98"/>
  <c r="I19" i="98"/>
  <c r="J19" i="98"/>
  <c r="K19" i="98"/>
  <c r="I21" i="98"/>
  <c r="J21" i="98"/>
  <c r="K21" i="98"/>
  <c r="I22" i="98"/>
  <c r="U22" i="98" s="1"/>
  <c r="J22" i="98"/>
  <c r="K22" i="98"/>
  <c r="J15" i="98"/>
  <c r="K15" i="98"/>
  <c r="K23" i="98" s="1"/>
  <c r="I15" i="98"/>
  <c r="R16" i="98"/>
  <c r="U16" i="98" s="1"/>
  <c r="S16" i="98"/>
  <c r="V16" i="98" s="1"/>
  <c r="T16" i="98"/>
  <c r="R17" i="98"/>
  <c r="S17" i="98"/>
  <c r="T17" i="98"/>
  <c r="W17" i="98" s="1"/>
  <c r="R18" i="98"/>
  <c r="R23" i="98" s="1"/>
  <c r="S18" i="98"/>
  <c r="T18" i="98"/>
  <c r="W18" i="98" s="1"/>
  <c r="R19" i="98"/>
  <c r="U19" i="98" s="1"/>
  <c r="S19" i="98"/>
  <c r="T19" i="98"/>
  <c r="R21" i="98"/>
  <c r="S21" i="98"/>
  <c r="T21" i="98"/>
  <c r="R22" i="98"/>
  <c r="S22" i="98"/>
  <c r="T22" i="98"/>
  <c r="W22" i="98" s="1"/>
  <c r="S15" i="98"/>
  <c r="T15" i="98"/>
  <c r="R15" i="98"/>
  <c r="U15" i="98" s="1"/>
  <c r="C23" i="98"/>
  <c r="D23" i="98"/>
  <c r="E23" i="98"/>
  <c r="F23" i="98"/>
  <c r="G23" i="98"/>
  <c r="H23" i="98"/>
  <c r="M23" i="98"/>
  <c r="N23" i="98"/>
  <c r="O23" i="98"/>
  <c r="P23" i="98"/>
  <c r="Q23" i="98"/>
  <c r="L23" i="98"/>
  <c r="S21" i="78"/>
  <c r="S20" i="78"/>
  <c r="S19" i="78"/>
  <c r="S18" i="78"/>
  <c r="S17" i="78"/>
  <c r="S16" i="78"/>
  <c r="S15" i="78"/>
  <c r="S14" i="78"/>
  <c r="S13" i="78"/>
  <c r="F12" i="78"/>
  <c r="S12" i="78" s="1"/>
  <c r="S11" i="78"/>
  <c r="W15" i="98" l="1"/>
  <c r="W19" i="98"/>
  <c r="V18" i="98"/>
  <c r="J23" i="98"/>
  <c r="V15" i="98"/>
  <c r="W21" i="98"/>
  <c r="V19" i="98"/>
  <c r="U18" i="98"/>
  <c r="W16" i="98"/>
  <c r="U17" i="98"/>
  <c r="V17" i="98"/>
  <c r="V22" i="98"/>
  <c r="U21" i="98"/>
  <c r="V21" i="98"/>
  <c r="S23" i="98"/>
  <c r="T23" i="98"/>
  <c r="I23" i="98"/>
  <c r="W23" i="98"/>
  <c r="V23" i="98" l="1"/>
  <c r="U23" i="98"/>
  <c r="E12" i="65"/>
  <c r="E13" i="65"/>
  <c r="E14" i="65"/>
  <c r="E15" i="65"/>
  <c r="E16" i="65"/>
  <c r="E17" i="65"/>
  <c r="E18" i="65"/>
  <c r="E19" i="65"/>
  <c r="E20" i="65"/>
  <c r="E21" i="65"/>
  <c r="E11" i="65"/>
  <c r="D12" i="65"/>
  <c r="D13" i="65"/>
  <c r="D14" i="65"/>
  <c r="D15" i="65"/>
  <c r="D16" i="65"/>
  <c r="D17" i="65"/>
  <c r="D18" i="65"/>
  <c r="D19" i="65"/>
  <c r="D20" i="65"/>
  <c r="D21" i="65"/>
  <c r="D11" i="65"/>
  <c r="I12" i="65"/>
  <c r="I13" i="65"/>
  <c r="I14" i="65"/>
  <c r="I15" i="65"/>
  <c r="I16" i="65"/>
  <c r="I17" i="65"/>
  <c r="I18" i="65"/>
  <c r="I19" i="65"/>
  <c r="I20" i="65"/>
  <c r="I21" i="65"/>
  <c r="I11" i="65"/>
  <c r="H12" i="65"/>
  <c r="H13" i="65"/>
  <c r="H14" i="65"/>
  <c r="H15" i="65"/>
  <c r="H16" i="65"/>
  <c r="H17" i="65"/>
  <c r="H18" i="65"/>
  <c r="H19" i="65"/>
  <c r="H20" i="65"/>
  <c r="H21" i="65"/>
  <c r="H11" i="65"/>
  <c r="G12" i="65"/>
  <c r="G13" i="65"/>
  <c r="G14" i="65"/>
  <c r="G15" i="65"/>
  <c r="G16" i="65"/>
  <c r="G17" i="65"/>
  <c r="G18" i="65"/>
  <c r="G19" i="65"/>
  <c r="G20" i="65"/>
  <c r="G21" i="65"/>
  <c r="G11" i="65"/>
  <c r="C12" i="65"/>
  <c r="C13" i="65"/>
  <c r="C14" i="65"/>
  <c r="C16" i="65"/>
  <c r="C17" i="65"/>
  <c r="C18" i="65"/>
  <c r="C19" i="65"/>
  <c r="C20" i="65"/>
  <c r="C21" i="65"/>
  <c r="K19" i="65" l="1"/>
  <c r="K15" i="65"/>
  <c r="K20" i="65"/>
  <c r="K16" i="65"/>
  <c r="K12" i="65"/>
  <c r="K21" i="65"/>
  <c r="K17" i="65"/>
  <c r="K13" i="65"/>
  <c r="K18" i="65"/>
  <c r="K14" i="65"/>
  <c r="N21" i="72"/>
  <c r="N20" i="72"/>
  <c r="N19" i="72"/>
  <c r="N18" i="72"/>
  <c r="N17" i="72"/>
  <c r="N16" i="72"/>
  <c r="N15" i="72"/>
  <c r="N14" i="72"/>
  <c r="N13" i="72"/>
  <c r="N12" i="72"/>
  <c r="N11" i="72"/>
  <c r="X22" i="72"/>
  <c r="U22" i="72"/>
  <c r="F22" i="72"/>
  <c r="G22" i="72"/>
  <c r="I22" i="72"/>
  <c r="J22" i="72"/>
  <c r="K22" i="72"/>
  <c r="M22" i="72"/>
  <c r="O22" i="72"/>
  <c r="P22" i="72"/>
  <c r="Q22" i="72"/>
  <c r="R22" i="72"/>
  <c r="S22" i="72"/>
  <c r="T22" i="72"/>
  <c r="AA22" i="72"/>
  <c r="AB22" i="72"/>
  <c r="AC22" i="72"/>
  <c r="AD22" i="72"/>
  <c r="AE22" i="72"/>
  <c r="L22" i="78"/>
  <c r="H22" i="78"/>
  <c r="D22" i="78"/>
  <c r="S22" i="78"/>
  <c r="F22" i="78"/>
  <c r="G22" i="78"/>
  <c r="J22" i="78"/>
  <c r="K22" i="78"/>
  <c r="N22" i="78"/>
  <c r="O22" i="78"/>
  <c r="P22" i="78"/>
  <c r="R22" i="78"/>
  <c r="C22" i="78"/>
  <c r="F22" i="117"/>
  <c r="F21" i="117"/>
  <c r="F20" i="117"/>
  <c r="F19" i="117"/>
  <c r="F18" i="117"/>
  <c r="F17" i="117"/>
  <c r="F16" i="117"/>
  <c r="F15" i="117"/>
  <c r="F14" i="117"/>
  <c r="F13" i="117"/>
  <c r="F12" i="117"/>
  <c r="D13" i="117"/>
  <c r="D14" i="117"/>
  <c r="D15" i="117"/>
  <c r="D16" i="117"/>
  <c r="D17" i="117"/>
  <c r="D18" i="117"/>
  <c r="D19" i="117"/>
  <c r="D20" i="117"/>
  <c r="D21" i="117"/>
  <c r="D22" i="117"/>
  <c r="D12" i="117"/>
  <c r="N22" i="72" l="1"/>
  <c r="AF22" i="72"/>
  <c r="V22" i="72"/>
  <c r="W22" i="72"/>
  <c r="Y22" i="72"/>
  <c r="I13" i="117"/>
  <c r="J13" i="117"/>
  <c r="I14" i="117"/>
  <c r="J14" i="117"/>
  <c r="I15" i="117"/>
  <c r="J15" i="117"/>
  <c r="I16" i="117"/>
  <c r="J16" i="117"/>
  <c r="I17" i="117"/>
  <c r="J17" i="117"/>
  <c r="I18" i="117"/>
  <c r="J18" i="117"/>
  <c r="I19" i="117"/>
  <c r="J19" i="117"/>
  <c r="I20" i="117"/>
  <c r="J20" i="117"/>
  <c r="I21" i="117"/>
  <c r="J21" i="117"/>
  <c r="I22" i="117"/>
  <c r="J22" i="117"/>
  <c r="J12" i="117"/>
  <c r="I12" i="117"/>
  <c r="D23" i="117"/>
  <c r="E23" i="117"/>
  <c r="F23" i="117"/>
  <c r="G23" i="117"/>
  <c r="H23" i="117"/>
  <c r="C23" i="117"/>
  <c r="I13" i="16"/>
  <c r="J13" i="16"/>
  <c r="I14" i="16"/>
  <c r="J14" i="16"/>
  <c r="I15" i="16"/>
  <c r="J15" i="16"/>
  <c r="I16" i="16"/>
  <c r="J16" i="16"/>
  <c r="I17" i="16"/>
  <c r="J17" i="16"/>
  <c r="I18" i="16"/>
  <c r="J18" i="16"/>
  <c r="I19" i="16"/>
  <c r="J19" i="16"/>
  <c r="I20" i="16"/>
  <c r="J20" i="16"/>
  <c r="I21" i="16"/>
  <c r="J21" i="16"/>
  <c r="I22" i="16"/>
  <c r="J22" i="16"/>
  <c r="J12" i="16"/>
  <c r="F23" i="121"/>
  <c r="G23" i="121"/>
  <c r="H23" i="121"/>
  <c r="I23" i="121"/>
  <c r="J23" i="121"/>
  <c r="H15" i="7"/>
  <c r="H16" i="7"/>
  <c r="H17" i="7"/>
  <c r="H18" i="7"/>
  <c r="H19" i="7"/>
  <c r="H20" i="7"/>
  <c r="H21" i="7"/>
  <c r="H22" i="7"/>
  <c r="H23" i="7"/>
  <c r="H24" i="7"/>
  <c r="K15" i="7"/>
  <c r="K16" i="7"/>
  <c r="K17" i="7"/>
  <c r="K18" i="7"/>
  <c r="K19" i="7"/>
  <c r="K20" i="7"/>
  <c r="K21" i="7"/>
  <c r="K22" i="7"/>
  <c r="K23" i="7"/>
  <c r="K24" i="7"/>
  <c r="J23" i="117" l="1"/>
  <c r="I23" i="117"/>
  <c r="F23" i="114"/>
  <c r="E23" i="114"/>
  <c r="G23" i="114" s="1"/>
  <c r="F22" i="114"/>
  <c r="E22" i="114"/>
  <c r="G22" i="114" s="1"/>
  <c r="F21" i="114"/>
  <c r="E21" i="114"/>
  <c r="F20" i="114"/>
  <c r="E20" i="114"/>
  <c r="G20" i="114" s="1"/>
  <c r="F19" i="114"/>
  <c r="E19" i="114"/>
  <c r="G19" i="114" s="1"/>
  <c r="F18" i="114"/>
  <c r="E18" i="114"/>
  <c r="G18" i="114" s="1"/>
  <c r="F17" i="114"/>
  <c r="E17" i="114"/>
  <c r="G17" i="114" s="1"/>
  <c r="F16" i="114"/>
  <c r="G16" i="114" s="1"/>
  <c r="E16" i="114"/>
  <c r="F15" i="114"/>
  <c r="E15" i="114"/>
  <c r="F14" i="114"/>
  <c r="E14" i="114"/>
  <c r="F13" i="114"/>
  <c r="G13" i="114" s="1"/>
  <c r="E13" i="114"/>
  <c r="U24" i="114"/>
  <c r="E15" i="88"/>
  <c r="F15" i="88"/>
  <c r="E16" i="88"/>
  <c r="F16" i="88"/>
  <c r="E17" i="88"/>
  <c r="F17" i="88"/>
  <c r="E18" i="88"/>
  <c r="F18" i="88"/>
  <c r="E19" i="88"/>
  <c r="F19" i="88"/>
  <c r="E20" i="88"/>
  <c r="F20" i="88"/>
  <c r="E21" i="88"/>
  <c r="F21" i="88"/>
  <c r="E22" i="88"/>
  <c r="F22" i="88"/>
  <c r="E23" i="88"/>
  <c r="F23" i="88"/>
  <c r="E24" i="88"/>
  <c r="F24" i="88"/>
  <c r="F14" i="88"/>
  <c r="E14" i="88"/>
  <c r="U25" i="88"/>
  <c r="V25" i="88"/>
  <c r="H25" i="88"/>
  <c r="I25" i="88"/>
  <c r="K25" i="88"/>
  <c r="L25" i="88"/>
  <c r="N25" i="88"/>
  <c r="O25" i="88"/>
  <c r="D25" i="88"/>
  <c r="C25" i="88"/>
  <c r="F25" i="88" l="1"/>
  <c r="G14" i="114"/>
  <c r="G21" i="114"/>
  <c r="G15" i="114"/>
  <c r="E25" i="88"/>
  <c r="Q14" i="114"/>
  <c r="R14" i="114"/>
  <c r="Q15" i="114"/>
  <c r="R15" i="114"/>
  <c r="Q16" i="114"/>
  <c r="R16" i="114"/>
  <c r="Q17" i="114"/>
  <c r="R17" i="114"/>
  <c r="Q18" i="114"/>
  <c r="R18" i="114"/>
  <c r="Q19" i="114"/>
  <c r="R19" i="114"/>
  <c r="Q20" i="114"/>
  <c r="R20" i="114"/>
  <c r="Q21" i="114"/>
  <c r="R21" i="114"/>
  <c r="Q22" i="114"/>
  <c r="R22" i="114"/>
  <c r="Q23" i="114"/>
  <c r="R23" i="114"/>
  <c r="R13" i="114"/>
  <c r="Q13" i="114"/>
  <c r="J23" i="114"/>
  <c r="J22" i="114"/>
  <c r="J21" i="114"/>
  <c r="J20" i="114"/>
  <c r="J19" i="114"/>
  <c r="J18" i="114"/>
  <c r="J17" i="114"/>
  <c r="J16" i="114"/>
  <c r="J15" i="114"/>
  <c r="J14" i="114"/>
  <c r="J13" i="114"/>
  <c r="M23" i="114"/>
  <c r="M22" i="114"/>
  <c r="M21" i="114"/>
  <c r="M20" i="114"/>
  <c r="M19" i="114"/>
  <c r="M18" i="114"/>
  <c r="M17" i="114"/>
  <c r="M16" i="114"/>
  <c r="M15" i="114"/>
  <c r="M14" i="114"/>
  <c r="M24" i="114" s="1"/>
  <c r="M13" i="114"/>
  <c r="P13" i="114"/>
  <c r="P14" i="114"/>
  <c r="P15" i="114"/>
  <c r="P16" i="114"/>
  <c r="P17" i="114"/>
  <c r="P18" i="114"/>
  <c r="P19" i="114"/>
  <c r="P20" i="114"/>
  <c r="P21" i="114"/>
  <c r="P22" i="114"/>
  <c r="P23" i="114"/>
  <c r="D24" i="114"/>
  <c r="E24" i="114"/>
  <c r="F24" i="114"/>
  <c r="G24" i="114"/>
  <c r="H24" i="114"/>
  <c r="I24" i="114"/>
  <c r="K24" i="114"/>
  <c r="L24" i="114"/>
  <c r="N24" i="114"/>
  <c r="O24" i="114"/>
  <c r="V24" i="114"/>
  <c r="C24" i="114"/>
  <c r="Q15" i="88"/>
  <c r="R15" i="88"/>
  <c r="Q16" i="88"/>
  <c r="R16" i="88"/>
  <c r="Q17" i="88"/>
  <c r="R17" i="88"/>
  <c r="Q18" i="88"/>
  <c r="R18" i="88"/>
  <c r="Q19" i="88"/>
  <c r="R19" i="88"/>
  <c r="Q20" i="88"/>
  <c r="R20" i="88"/>
  <c r="Q21" i="88"/>
  <c r="R21" i="88"/>
  <c r="Q22" i="88"/>
  <c r="R22" i="88"/>
  <c r="Q23" i="88"/>
  <c r="R23" i="88"/>
  <c r="Q24" i="88"/>
  <c r="R24" i="88"/>
  <c r="R14" i="88"/>
  <c r="Q14" i="88"/>
  <c r="G24" i="88"/>
  <c r="G23" i="88"/>
  <c r="G22" i="88"/>
  <c r="G21" i="88"/>
  <c r="G20" i="88"/>
  <c r="G19" i="88"/>
  <c r="G18" i="88"/>
  <c r="G17" i="88"/>
  <c r="G16" i="88"/>
  <c r="G15" i="88"/>
  <c r="G14" i="88"/>
  <c r="J24" i="88"/>
  <c r="J23" i="88"/>
  <c r="J22" i="88"/>
  <c r="J21" i="88"/>
  <c r="J20" i="88"/>
  <c r="J19" i="88"/>
  <c r="J18" i="88"/>
  <c r="J17" i="88"/>
  <c r="J16" i="88"/>
  <c r="J15" i="88"/>
  <c r="J14" i="88"/>
  <c r="M24" i="88"/>
  <c r="M23" i="88"/>
  <c r="M22" i="88"/>
  <c r="M21" i="88"/>
  <c r="M20" i="88"/>
  <c r="M19" i="88"/>
  <c r="M18" i="88"/>
  <c r="M17" i="88"/>
  <c r="M16" i="88"/>
  <c r="M15" i="88"/>
  <c r="M14" i="88"/>
  <c r="P15" i="88"/>
  <c r="P16" i="88"/>
  <c r="P17" i="88"/>
  <c r="P18" i="88"/>
  <c r="P19" i="88"/>
  <c r="P20" i="88"/>
  <c r="P21" i="88"/>
  <c r="P22" i="88"/>
  <c r="P23" i="88"/>
  <c r="P24" i="88"/>
  <c r="P14" i="88"/>
  <c r="S19" i="88" l="1"/>
  <c r="S15" i="88"/>
  <c r="S23" i="88"/>
  <c r="P25" i="88"/>
  <c r="G25" i="88"/>
  <c r="R25" i="88"/>
  <c r="S18" i="88"/>
  <c r="S22" i="88"/>
  <c r="S23" i="114"/>
  <c r="S22" i="114"/>
  <c r="S21" i="114"/>
  <c r="S20" i="114"/>
  <c r="S19" i="114"/>
  <c r="S18" i="114"/>
  <c r="S17" i="114"/>
  <c r="S15" i="114"/>
  <c r="S13" i="114"/>
  <c r="J24" i="114"/>
  <c r="S16" i="88"/>
  <c r="S20" i="88"/>
  <c r="S24" i="88"/>
  <c r="S17" i="88"/>
  <c r="S21" i="88"/>
  <c r="J25" i="88"/>
  <c r="S14" i="114"/>
  <c r="R24" i="114"/>
  <c r="M25" i="88"/>
  <c r="S14" i="88"/>
  <c r="Q25" i="88"/>
  <c r="P24" i="114"/>
  <c r="S16" i="114"/>
  <c r="Q24" i="114"/>
  <c r="S25" i="88" l="1"/>
  <c r="S24" i="114"/>
  <c r="E23" i="75" l="1"/>
  <c r="E22" i="75"/>
  <c r="E21" i="75"/>
  <c r="E20" i="75"/>
  <c r="E19" i="75"/>
  <c r="E18" i="75"/>
  <c r="E17" i="75"/>
  <c r="E16" i="75"/>
  <c r="E15" i="75"/>
  <c r="E14" i="75"/>
  <c r="E13" i="75"/>
  <c r="H23" i="75"/>
  <c r="H22" i="75"/>
  <c r="H21" i="75"/>
  <c r="H20" i="75"/>
  <c r="H19" i="75"/>
  <c r="H18" i="75"/>
  <c r="H17" i="75"/>
  <c r="H16" i="75"/>
  <c r="H15" i="75"/>
  <c r="H14" i="75"/>
  <c r="H13" i="75"/>
  <c r="K23" i="75"/>
  <c r="K22" i="75"/>
  <c r="K21" i="75"/>
  <c r="K20" i="75"/>
  <c r="K19" i="75"/>
  <c r="K18" i="75"/>
  <c r="K17" i="75"/>
  <c r="K16" i="75"/>
  <c r="K15" i="75"/>
  <c r="K14" i="75"/>
  <c r="K13" i="75"/>
  <c r="N14" i="75"/>
  <c r="N15" i="75"/>
  <c r="N16" i="75"/>
  <c r="N17" i="75"/>
  <c r="N18" i="75"/>
  <c r="N19" i="75"/>
  <c r="N20" i="75"/>
  <c r="N21" i="75"/>
  <c r="N22" i="75"/>
  <c r="N23" i="75"/>
  <c r="N13" i="75"/>
  <c r="E24" i="7"/>
  <c r="E23" i="7"/>
  <c r="E22" i="7"/>
  <c r="E21" i="7"/>
  <c r="E20" i="7"/>
  <c r="E19" i="7"/>
  <c r="E18" i="7"/>
  <c r="E17" i="7"/>
  <c r="E16" i="7"/>
  <c r="E15" i="7"/>
  <c r="E14" i="7"/>
  <c r="H14" i="7"/>
  <c r="K14" i="7"/>
  <c r="N15" i="7"/>
  <c r="N16" i="7"/>
  <c r="N17" i="7"/>
  <c r="N18" i="7"/>
  <c r="N19" i="7"/>
  <c r="N20" i="7"/>
  <c r="N21" i="7"/>
  <c r="N22" i="7"/>
  <c r="N23" i="7"/>
  <c r="N24" i="7"/>
  <c r="N14" i="7"/>
  <c r="C23" i="13" l="1"/>
  <c r="G18" i="4"/>
  <c r="H23" i="111"/>
  <c r="J23" i="111" s="1"/>
  <c r="Q12" i="47"/>
  <c r="H14" i="111" s="1"/>
  <c r="J14" i="111" s="1"/>
  <c r="Q13" i="47"/>
  <c r="H15" i="111" s="1"/>
  <c r="J15" i="111" s="1"/>
  <c r="Q14" i="47"/>
  <c r="H16" i="111" s="1"/>
  <c r="J16" i="111" s="1"/>
  <c r="Q15" i="47"/>
  <c r="H17" i="111" s="1"/>
  <c r="J17" i="111" s="1"/>
  <c r="Q16" i="47"/>
  <c r="H18" i="111" s="1"/>
  <c r="J18" i="111" s="1"/>
  <c r="Q17" i="47"/>
  <c r="H19" i="111" s="1"/>
  <c r="J19" i="111" s="1"/>
  <c r="Q18" i="47"/>
  <c r="H20" i="111" s="1"/>
  <c r="J20" i="111" s="1"/>
  <c r="Q19" i="47"/>
  <c r="H21" i="111" s="1"/>
  <c r="J21" i="111" s="1"/>
  <c r="Q20" i="47"/>
  <c r="H22" i="111" s="1"/>
  <c r="J22" i="111" s="1"/>
  <c r="Q21" i="47"/>
  <c r="Q11" i="47"/>
  <c r="H13" i="111" s="1"/>
  <c r="F13" i="111"/>
  <c r="D24" i="111"/>
  <c r="C24" i="111"/>
  <c r="F24" i="111" l="1"/>
  <c r="H24" i="111"/>
  <c r="J13" i="111"/>
  <c r="J24" i="111" s="1"/>
  <c r="H13" i="4" l="1"/>
  <c r="Q13" i="60"/>
  <c r="H14" i="4" s="1"/>
  <c r="Q14" i="60"/>
  <c r="H15" i="4" s="1"/>
  <c r="Q15" i="60"/>
  <c r="H16" i="4" s="1"/>
  <c r="Q16" i="60"/>
  <c r="H17" i="4" s="1"/>
  <c r="Q17" i="60"/>
  <c r="H18" i="4" s="1"/>
  <c r="J18" i="4" s="1"/>
  <c r="Q18" i="60"/>
  <c r="H19" i="4" s="1"/>
  <c r="Q19" i="60"/>
  <c r="H20" i="4" s="1"/>
  <c r="Q20" i="60"/>
  <c r="H21" i="4" s="1"/>
  <c r="Q21" i="60"/>
  <c r="H22" i="4" s="1"/>
  <c r="Q22" i="60"/>
  <c r="H23" i="4" s="1"/>
  <c r="Q12" i="60"/>
  <c r="L12" i="60" l="1"/>
  <c r="L23" i="60" s="1"/>
  <c r="G12" i="60"/>
  <c r="C11" i="65" s="1"/>
  <c r="G13" i="59"/>
  <c r="G15" i="59"/>
  <c r="D12" i="100" s="1"/>
  <c r="G16" i="59"/>
  <c r="G17" i="59"/>
  <c r="D14" i="100" s="1"/>
  <c r="G18" i="59"/>
  <c r="G19" i="59"/>
  <c r="G20" i="59"/>
  <c r="G21" i="59"/>
  <c r="D18" i="100" s="1"/>
  <c r="G22" i="59"/>
  <c r="G12" i="59"/>
  <c r="L22" i="58"/>
  <c r="L21" i="58"/>
  <c r="L20" i="58"/>
  <c r="L19" i="58"/>
  <c r="L18" i="58"/>
  <c r="L17" i="58"/>
  <c r="L16" i="58"/>
  <c r="L15" i="58"/>
  <c r="L14" i="58"/>
  <c r="L13" i="58"/>
  <c r="L12" i="58"/>
  <c r="G13" i="58"/>
  <c r="E10" i="100" s="1"/>
  <c r="G14" i="58"/>
  <c r="E11" i="100" s="1"/>
  <c r="G15" i="58"/>
  <c r="G16" i="58"/>
  <c r="G17" i="58"/>
  <c r="G18" i="58"/>
  <c r="G19" i="58"/>
  <c r="E16" i="100" s="1"/>
  <c r="G20" i="58"/>
  <c r="E17" i="100" s="1"/>
  <c r="G21" i="58"/>
  <c r="G22" i="58"/>
  <c r="G12" i="58"/>
  <c r="E9" i="100" s="1"/>
  <c r="D13" i="100"/>
  <c r="D15" i="100"/>
  <c r="D17" i="100"/>
  <c r="D19" i="100"/>
  <c r="C10" i="100"/>
  <c r="C11" i="100"/>
  <c r="C14" i="100"/>
  <c r="C15" i="100"/>
  <c r="C16" i="100"/>
  <c r="C17" i="100"/>
  <c r="C19" i="100"/>
  <c r="J14" i="4"/>
  <c r="J15" i="4"/>
  <c r="J16" i="4"/>
  <c r="J17" i="4"/>
  <c r="J19" i="4"/>
  <c r="J20" i="4"/>
  <c r="J21" i="4"/>
  <c r="J22" i="4"/>
  <c r="J23" i="4"/>
  <c r="J13" i="4"/>
  <c r="I24" i="4"/>
  <c r="C24" i="4"/>
  <c r="D24" i="4"/>
  <c r="F24" i="4"/>
  <c r="H24" i="4"/>
  <c r="D22" i="47"/>
  <c r="E22" i="47"/>
  <c r="F22" i="47"/>
  <c r="G22" i="47"/>
  <c r="H22" i="47"/>
  <c r="I22" i="47"/>
  <c r="J22" i="47"/>
  <c r="K22" i="47"/>
  <c r="L22" i="47"/>
  <c r="M22" i="47"/>
  <c r="N22" i="47"/>
  <c r="O22" i="47"/>
  <c r="P22" i="47"/>
  <c r="Q22" i="47"/>
  <c r="C22" i="47"/>
  <c r="E21" i="66" l="1"/>
  <c r="E17" i="66"/>
  <c r="E12" i="66"/>
  <c r="E19" i="66"/>
  <c r="E14" i="100"/>
  <c r="E12" i="100"/>
  <c r="E15" i="66"/>
  <c r="F13" i="66"/>
  <c r="G14" i="111"/>
  <c r="F17" i="66"/>
  <c r="G18" i="111"/>
  <c r="F21" i="66"/>
  <c r="G22" i="111"/>
  <c r="E13" i="66"/>
  <c r="E18" i="100"/>
  <c r="E19" i="100"/>
  <c r="E20" i="100" s="1"/>
  <c r="E22" i="66"/>
  <c r="E15" i="100"/>
  <c r="E18" i="66"/>
  <c r="F18" i="66"/>
  <c r="G19" i="111"/>
  <c r="F22" i="66"/>
  <c r="G23" i="111"/>
  <c r="E20" i="66"/>
  <c r="F15" i="66"/>
  <c r="G16" i="111"/>
  <c r="F19" i="66"/>
  <c r="G20" i="111"/>
  <c r="D9" i="100"/>
  <c r="D16" i="100"/>
  <c r="E13" i="100"/>
  <c r="E16" i="66"/>
  <c r="F12" i="66"/>
  <c r="G13" i="111"/>
  <c r="F16" i="66"/>
  <c r="G17" i="111"/>
  <c r="F20" i="66"/>
  <c r="G21" i="111"/>
  <c r="E14" i="66"/>
  <c r="D11" i="100"/>
  <c r="F11" i="100" s="1"/>
  <c r="C12" i="151" s="1"/>
  <c r="M14" i="58"/>
  <c r="F14" i="66"/>
  <c r="G15" i="111"/>
  <c r="D10" i="100"/>
  <c r="F17" i="100"/>
  <c r="C18" i="151" s="1"/>
  <c r="C15" i="65"/>
  <c r="J24" i="4"/>
  <c r="G14" i="100"/>
  <c r="F16" i="100"/>
  <c r="C17" i="151" s="1"/>
  <c r="F14" i="100"/>
  <c r="C15" i="151" s="1"/>
  <c r="F15" i="100"/>
  <c r="C16" i="151" s="1"/>
  <c r="D23" i="60"/>
  <c r="E23" i="60"/>
  <c r="F23" i="60"/>
  <c r="G23" i="60"/>
  <c r="H23" i="60"/>
  <c r="I23" i="60"/>
  <c r="J23" i="60"/>
  <c r="K23" i="60"/>
  <c r="M23" i="60"/>
  <c r="N23" i="60"/>
  <c r="O23" i="60"/>
  <c r="P23" i="60"/>
  <c r="Q23" i="60"/>
  <c r="C23" i="60"/>
  <c r="C16" i="1"/>
  <c r="D16" i="1"/>
  <c r="F19" i="100" l="1"/>
  <c r="C20" i="151" s="1"/>
  <c r="E23" i="66"/>
  <c r="G24" i="111"/>
  <c r="F23" i="66"/>
  <c r="D20" i="100"/>
  <c r="F10" i="100"/>
  <c r="C11" i="151" s="1"/>
  <c r="G16" i="1"/>
  <c r="D15" i="72"/>
  <c r="C15" i="72"/>
  <c r="C22" i="72" s="1"/>
  <c r="E16" i="84"/>
  <c r="J16" i="84" s="1"/>
  <c r="C16" i="139"/>
  <c r="C15" i="103"/>
  <c r="L19" i="1"/>
  <c r="L13" i="1"/>
  <c r="L14" i="1"/>
  <c r="L15" i="1"/>
  <c r="L16" i="1"/>
  <c r="L18" i="1"/>
  <c r="L20" i="1"/>
  <c r="L21" i="1"/>
  <c r="L22" i="1"/>
  <c r="L12" i="1"/>
  <c r="D13" i="66" l="1"/>
  <c r="G14" i="4"/>
  <c r="G10" i="100"/>
  <c r="D22" i="66"/>
  <c r="G23" i="4"/>
  <c r="G19" i="100"/>
  <c r="D16" i="66"/>
  <c r="G17" i="4"/>
  <c r="G13" i="100"/>
  <c r="D19" i="66"/>
  <c r="G20" i="4"/>
  <c r="G16" i="100"/>
  <c r="H15" i="72"/>
  <c r="H22" i="72" s="1"/>
  <c r="D22" i="72"/>
  <c r="D12" i="66"/>
  <c r="G13" i="4"/>
  <c r="G9" i="100"/>
  <c r="D20" i="66"/>
  <c r="G21" i="4"/>
  <c r="G17" i="100"/>
  <c r="D14" i="66"/>
  <c r="G15" i="4"/>
  <c r="G11" i="100"/>
  <c r="G23" i="1"/>
  <c r="C16" i="66"/>
  <c r="C13" i="100"/>
  <c r="F13" i="100" s="1"/>
  <c r="C14" i="151" s="1"/>
  <c r="D15" i="66"/>
  <c r="G16" i="4"/>
  <c r="G12" i="100"/>
  <c r="D21" i="66"/>
  <c r="G22" i="4"/>
  <c r="G18" i="100"/>
  <c r="D18" i="66"/>
  <c r="G19" i="4"/>
  <c r="G24" i="4" s="1"/>
  <c r="G15" i="100"/>
  <c r="C12" i="66"/>
  <c r="C9" i="100"/>
  <c r="F9" i="100" s="1"/>
  <c r="C10" i="151" s="1"/>
  <c r="C15" i="66"/>
  <c r="C12" i="100"/>
  <c r="F12" i="100" s="1"/>
  <c r="C13" i="151" s="1"/>
  <c r="C21" i="66"/>
  <c r="C18" i="100"/>
  <c r="D23" i="16"/>
  <c r="E23" i="16"/>
  <c r="F23" i="16"/>
  <c r="G23" i="16"/>
  <c r="H23" i="16"/>
  <c r="J23" i="16"/>
  <c r="K23" i="16"/>
  <c r="C23" i="16"/>
  <c r="E14" i="84" l="1"/>
  <c r="J14" i="84" s="1"/>
  <c r="C13" i="103"/>
  <c r="C14" i="139"/>
  <c r="E11" i="84"/>
  <c r="J11" i="84" s="1"/>
  <c r="C10" i="103"/>
  <c r="C11" i="139"/>
  <c r="E15" i="84"/>
  <c r="J15" i="84" s="1"/>
  <c r="C14" i="103"/>
  <c r="C15" i="139"/>
  <c r="C20" i="103"/>
  <c r="E21" i="84"/>
  <c r="J21" i="84" s="1"/>
  <c r="C21" i="139"/>
  <c r="C12" i="103"/>
  <c r="C13" i="139"/>
  <c r="E13" i="84"/>
  <c r="J13" i="84" s="1"/>
  <c r="C11" i="103"/>
  <c r="C12" i="139"/>
  <c r="E12" i="84"/>
  <c r="J12" i="84" s="1"/>
  <c r="E19" i="84"/>
  <c r="J19" i="84" s="1"/>
  <c r="C18" i="103"/>
  <c r="C19" i="139"/>
  <c r="C17" i="103"/>
  <c r="E18" i="84"/>
  <c r="J18" i="84" s="1"/>
  <c r="C18" i="139"/>
  <c r="C19" i="103"/>
  <c r="C20" i="139"/>
  <c r="E20" i="84"/>
  <c r="J20" i="84" s="1"/>
  <c r="D23" i="66"/>
  <c r="C16" i="103"/>
  <c r="C17" i="139"/>
  <c r="E17" i="84"/>
  <c r="G20" i="100"/>
  <c r="C23" i="66"/>
  <c r="F18" i="100"/>
  <c r="C19" i="151" s="1"/>
  <c r="C20" i="100"/>
  <c r="G18" i="74"/>
  <c r="C21" i="103" l="1"/>
  <c r="F20" i="100"/>
  <c r="C21" i="151"/>
  <c r="C22" i="139"/>
  <c r="J17" i="84"/>
  <c r="J22" i="84" s="1"/>
  <c r="E22" i="84"/>
  <c r="M15" i="1"/>
  <c r="C23" i="5" l="1"/>
  <c r="D23" i="5"/>
  <c r="E23" i="5"/>
  <c r="F23" i="5"/>
  <c r="C23" i="74"/>
  <c r="D23" i="74"/>
  <c r="E23" i="74"/>
  <c r="F23" i="74"/>
  <c r="G13" i="74"/>
  <c r="G14" i="74"/>
  <c r="G15" i="74"/>
  <c r="G16" i="74"/>
  <c r="G17" i="74"/>
  <c r="G19" i="74"/>
  <c r="G20" i="74"/>
  <c r="G21" i="74"/>
  <c r="G22" i="74"/>
  <c r="G12" i="74"/>
  <c r="G13" i="5"/>
  <c r="G14" i="5"/>
  <c r="G15" i="5"/>
  <c r="H16" i="86" s="1"/>
  <c r="G16" i="5"/>
  <c r="H17" i="86" s="1"/>
  <c r="G17" i="5"/>
  <c r="G18" i="5"/>
  <c r="H19" i="86" s="1"/>
  <c r="G19" i="5"/>
  <c r="G20" i="5"/>
  <c r="H21" i="86" s="1"/>
  <c r="G21" i="5"/>
  <c r="G22" i="5"/>
  <c r="H23" i="86" s="1"/>
  <c r="G12" i="5"/>
  <c r="H15" i="86" l="1"/>
  <c r="H22" i="86"/>
  <c r="H18" i="86"/>
  <c r="H14" i="86"/>
  <c r="H13" i="86"/>
  <c r="H20" i="86"/>
  <c r="G23" i="74"/>
  <c r="G23" i="5"/>
  <c r="I12" i="16"/>
  <c r="I23" i="16" s="1"/>
  <c r="D24" i="138"/>
  <c r="E24" i="138"/>
  <c r="C24" i="138"/>
  <c r="C24" i="75"/>
  <c r="D24" i="75"/>
  <c r="E24" i="75"/>
  <c r="F24" i="75"/>
  <c r="G24" i="75"/>
  <c r="H24" i="75"/>
  <c r="I24" i="75"/>
  <c r="J24" i="75"/>
  <c r="K24" i="75"/>
  <c r="L24" i="75"/>
  <c r="M24" i="75"/>
  <c r="N24" i="75"/>
  <c r="Q23" i="75"/>
  <c r="P23" i="75"/>
  <c r="O23" i="75"/>
  <c r="Q22" i="75"/>
  <c r="P22" i="75"/>
  <c r="O22" i="75"/>
  <c r="Q21" i="75"/>
  <c r="P21" i="75"/>
  <c r="O21" i="75"/>
  <c r="Q20" i="75"/>
  <c r="P20" i="75"/>
  <c r="O20" i="75"/>
  <c r="Q19" i="75"/>
  <c r="P19" i="75"/>
  <c r="O19" i="75"/>
  <c r="Q18" i="75"/>
  <c r="P18" i="75"/>
  <c r="O18" i="75"/>
  <c r="Q17" i="75"/>
  <c r="P17" i="75"/>
  <c r="O17" i="75"/>
  <c r="Q16" i="75"/>
  <c r="P16" i="75"/>
  <c r="O16" i="75"/>
  <c r="Q15" i="75"/>
  <c r="P15" i="75"/>
  <c r="O15" i="75"/>
  <c r="Q14" i="75"/>
  <c r="P14" i="75"/>
  <c r="O14" i="75"/>
  <c r="Q13" i="75"/>
  <c r="P13" i="75"/>
  <c r="O13" i="75"/>
  <c r="C25" i="7"/>
  <c r="D25" i="7"/>
  <c r="E25" i="7"/>
  <c r="F25" i="7"/>
  <c r="G25" i="7"/>
  <c r="H25" i="7"/>
  <c r="I25" i="7"/>
  <c r="J25" i="7"/>
  <c r="K25" i="7"/>
  <c r="L25" i="7"/>
  <c r="M25" i="7"/>
  <c r="N25" i="7"/>
  <c r="O15" i="7"/>
  <c r="P15" i="7"/>
  <c r="Q15" i="7"/>
  <c r="O16" i="7"/>
  <c r="P16" i="7"/>
  <c r="Q16" i="7"/>
  <c r="O17" i="7"/>
  <c r="P17" i="7"/>
  <c r="Q17" i="7"/>
  <c r="O18" i="7"/>
  <c r="P18" i="7"/>
  <c r="Q18" i="7"/>
  <c r="O19" i="7"/>
  <c r="P19" i="7"/>
  <c r="Q19" i="7"/>
  <c r="O20" i="7"/>
  <c r="P20" i="7"/>
  <c r="Q20" i="7"/>
  <c r="O21" i="7"/>
  <c r="P21" i="7"/>
  <c r="Q21" i="7"/>
  <c r="O22" i="7"/>
  <c r="P22" i="7"/>
  <c r="Q22" i="7"/>
  <c r="O23" i="7"/>
  <c r="P23" i="7"/>
  <c r="Q23" i="7"/>
  <c r="O24" i="7"/>
  <c r="P24" i="7"/>
  <c r="Q24" i="7"/>
  <c r="P14" i="7"/>
  <c r="Q14" i="7"/>
  <c r="O14" i="7"/>
  <c r="H24" i="86" l="1"/>
  <c r="Q24" i="75"/>
  <c r="Q25" i="7"/>
  <c r="P24" i="75"/>
  <c r="P25" i="7"/>
  <c r="O25" i="7"/>
  <c r="O24" i="75"/>
  <c r="C22" i="65"/>
  <c r="D22" i="65"/>
  <c r="E22" i="65"/>
  <c r="G22" i="65"/>
  <c r="H22" i="65"/>
  <c r="I22" i="65"/>
  <c r="K11" i="65"/>
  <c r="D22" i="62"/>
  <c r="E22" i="62"/>
  <c r="F22" i="62"/>
  <c r="G22" i="62"/>
  <c r="H22" i="62"/>
  <c r="I22" i="62"/>
  <c r="J22" i="62"/>
  <c r="K22" i="62"/>
  <c r="L22" i="62"/>
  <c r="M22" i="62"/>
  <c r="N22" i="62"/>
  <c r="O22" i="62"/>
  <c r="P22" i="62"/>
  <c r="Q22" i="62"/>
  <c r="R22" i="62"/>
  <c r="C22" i="62"/>
  <c r="C22" i="144"/>
  <c r="C24" i="144" s="1"/>
  <c r="D22" i="144"/>
  <c r="D24" i="144" s="1"/>
  <c r="E22" i="144"/>
  <c r="E24" i="144" s="1"/>
  <c r="G12" i="144"/>
  <c r="J12" i="144" s="1"/>
  <c r="I12" i="144" s="1"/>
  <c r="G13" i="144"/>
  <c r="J13" i="144" s="1"/>
  <c r="G14" i="144"/>
  <c r="J14" i="144" s="1"/>
  <c r="I14" i="144" s="1"/>
  <c r="G15" i="144"/>
  <c r="J15" i="144" s="1"/>
  <c r="I15" i="144" s="1"/>
  <c r="G16" i="144"/>
  <c r="J16" i="144" s="1"/>
  <c r="I16" i="144" s="1"/>
  <c r="G17" i="144"/>
  <c r="J17" i="144" s="1"/>
  <c r="I17" i="144" s="1"/>
  <c r="G18" i="144"/>
  <c r="J18" i="144" s="1"/>
  <c r="I18" i="144" s="1"/>
  <c r="G19" i="144"/>
  <c r="J19" i="144" s="1"/>
  <c r="I19" i="144" s="1"/>
  <c r="G20" i="144"/>
  <c r="J20" i="144" s="1"/>
  <c r="I20" i="144" s="1"/>
  <c r="G21" i="144"/>
  <c r="J21" i="144" s="1"/>
  <c r="I21" i="144" s="1"/>
  <c r="G11" i="144"/>
  <c r="J11" i="144" s="1"/>
  <c r="I11" i="144" s="1"/>
  <c r="C22" i="29"/>
  <c r="C24" i="29" s="1"/>
  <c r="D22" i="29"/>
  <c r="D24" i="29" s="1"/>
  <c r="F22" i="29"/>
  <c r="F24" i="29" s="1"/>
  <c r="G12" i="29"/>
  <c r="J12" i="29" s="1"/>
  <c r="I12" i="29" s="1"/>
  <c r="G13" i="29"/>
  <c r="J13" i="29" s="1"/>
  <c r="G14" i="29"/>
  <c r="J14" i="29" s="1"/>
  <c r="I14" i="29" s="1"/>
  <c r="G15" i="29"/>
  <c r="J15" i="29" s="1"/>
  <c r="I15" i="29" s="1"/>
  <c r="G16" i="29"/>
  <c r="J16" i="29" s="1"/>
  <c r="I16" i="29" s="1"/>
  <c r="G17" i="29"/>
  <c r="J17" i="29" s="1"/>
  <c r="I17" i="29" s="1"/>
  <c r="G18" i="29"/>
  <c r="J18" i="29" s="1"/>
  <c r="I18" i="29" s="1"/>
  <c r="G19" i="29"/>
  <c r="J19" i="29" s="1"/>
  <c r="I19" i="29" s="1"/>
  <c r="G20" i="29"/>
  <c r="J20" i="29" s="1"/>
  <c r="I20" i="29" s="1"/>
  <c r="G21" i="29"/>
  <c r="J21" i="29" s="1"/>
  <c r="I21" i="29" s="1"/>
  <c r="G11" i="29"/>
  <c r="J11" i="29" s="1"/>
  <c r="I11" i="29" s="1"/>
  <c r="C23" i="59"/>
  <c r="D23" i="59"/>
  <c r="E23" i="59"/>
  <c r="F23" i="59"/>
  <c r="G23" i="59"/>
  <c r="H23" i="59"/>
  <c r="I23" i="59"/>
  <c r="J23" i="59"/>
  <c r="K23" i="59"/>
  <c r="L23" i="59"/>
  <c r="M13" i="59"/>
  <c r="M14" i="59"/>
  <c r="M15" i="59"/>
  <c r="M16" i="59"/>
  <c r="M17" i="59"/>
  <c r="M18" i="59"/>
  <c r="M19" i="59"/>
  <c r="M20" i="59"/>
  <c r="M22" i="59"/>
  <c r="M12" i="59"/>
  <c r="C23" i="58"/>
  <c r="D23" i="58"/>
  <c r="E23" i="58"/>
  <c r="F23" i="58"/>
  <c r="G23" i="58"/>
  <c r="H23" i="58"/>
  <c r="I23" i="58"/>
  <c r="J23" i="58"/>
  <c r="K23" i="58"/>
  <c r="L23" i="58"/>
  <c r="M13" i="58"/>
  <c r="M15" i="58"/>
  <c r="M16" i="58"/>
  <c r="M17" i="58"/>
  <c r="M18" i="58"/>
  <c r="M19" i="58"/>
  <c r="M20" i="58"/>
  <c r="M21" i="58"/>
  <c r="M22" i="58"/>
  <c r="M12" i="58"/>
  <c r="C23" i="1"/>
  <c r="D23" i="1"/>
  <c r="E23" i="1"/>
  <c r="F23" i="1"/>
  <c r="H23" i="1"/>
  <c r="I23" i="1"/>
  <c r="J23" i="1"/>
  <c r="K23" i="1"/>
  <c r="L23" i="1"/>
  <c r="M13" i="1"/>
  <c r="M14" i="1"/>
  <c r="M16" i="1"/>
  <c r="M17" i="1"/>
  <c r="M18" i="1"/>
  <c r="M19" i="1"/>
  <c r="M20" i="1"/>
  <c r="M21" i="1"/>
  <c r="M22" i="1"/>
  <c r="M12" i="1"/>
  <c r="K22" i="65" l="1"/>
  <c r="M23" i="59"/>
  <c r="G22" i="29"/>
  <c r="G24" i="29" s="1"/>
  <c r="M23" i="1"/>
  <c r="I13" i="144"/>
  <c r="I22" i="144" s="1"/>
  <c r="I24" i="144" s="1"/>
  <c r="J22" i="144"/>
  <c r="J24" i="144" s="1"/>
  <c r="G22" i="144"/>
  <c r="G24" i="144" s="1"/>
  <c r="I13" i="29"/>
  <c r="I22" i="29" s="1"/>
  <c r="I24" i="29" s="1"/>
  <c r="J22" i="29"/>
  <c r="J24" i="29" s="1"/>
  <c r="M23" i="58"/>
  <c r="G11" i="28"/>
  <c r="H11" i="28" s="1"/>
  <c r="D23" i="13" l="1"/>
  <c r="I13" i="13"/>
  <c r="I14" i="13"/>
  <c r="I15" i="13"/>
  <c r="I16" i="13"/>
  <c r="I17" i="13"/>
  <c r="I18" i="13"/>
  <c r="I19" i="13"/>
  <c r="I20" i="13"/>
  <c r="I21" i="13"/>
  <c r="I22" i="13"/>
  <c r="I12" i="13"/>
  <c r="E23" i="13"/>
  <c r="I23" i="13" l="1"/>
  <c r="F23" i="13" l="1"/>
  <c r="F23" i="28" l="1"/>
  <c r="E23" i="28"/>
  <c r="D23" i="28"/>
  <c r="G22" i="28"/>
  <c r="H22" i="28" s="1"/>
  <c r="J22" i="28" s="1"/>
  <c r="G21" i="28"/>
  <c r="H21" i="28" s="1"/>
  <c r="J21" i="28" s="1"/>
  <c r="G20" i="28"/>
  <c r="H20" i="28" s="1"/>
  <c r="J20" i="28" s="1"/>
  <c r="G19" i="28"/>
  <c r="H19" i="28" s="1"/>
  <c r="J19" i="28" s="1"/>
  <c r="G18" i="28"/>
  <c r="H18" i="28" s="1"/>
  <c r="J18" i="28" s="1"/>
  <c r="G17" i="28"/>
  <c r="H17" i="28" s="1"/>
  <c r="J17" i="28" s="1"/>
  <c r="G16" i="28"/>
  <c r="H16" i="28" s="1"/>
  <c r="J16" i="28" s="1"/>
  <c r="G15" i="28"/>
  <c r="H15" i="28" s="1"/>
  <c r="J15" i="28" s="1"/>
  <c r="G14" i="28"/>
  <c r="H14" i="28" s="1"/>
  <c r="J14" i="28" s="1"/>
  <c r="G13" i="28"/>
  <c r="H13" i="28" s="1"/>
  <c r="J13" i="28" s="1"/>
  <c r="G12" i="28"/>
  <c r="H12" i="28" s="1"/>
  <c r="J12" i="28" s="1"/>
  <c r="J11" i="28"/>
  <c r="F23" i="27"/>
  <c r="E23" i="27"/>
  <c r="D23" i="27"/>
  <c r="G22" i="27"/>
  <c r="H22" i="27" s="1"/>
  <c r="J22" i="27" s="1"/>
  <c r="G21" i="27"/>
  <c r="H21" i="27" s="1"/>
  <c r="G20" i="27"/>
  <c r="H20" i="27" s="1"/>
  <c r="G19" i="27"/>
  <c r="H19" i="27" s="1"/>
  <c r="G18" i="27"/>
  <c r="H18" i="27" s="1"/>
  <c r="G17" i="27"/>
  <c r="H17" i="27" s="1"/>
  <c r="J17" i="27" s="1"/>
  <c r="G16" i="27"/>
  <c r="H16" i="27" s="1"/>
  <c r="J16" i="27" s="1"/>
  <c r="G15" i="27"/>
  <c r="H15" i="27" s="1"/>
  <c r="G14" i="27"/>
  <c r="H14" i="27" s="1"/>
  <c r="I14" i="27" s="1"/>
  <c r="G13" i="27"/>
  <c r="H13" i="27" s="1"/>
  <c r="J13" i="27" s="1"/>
  <c r="G12" i="27"/>
  <c r="H12" i="27" s="1"/>
  <c r="I12" i="27" s="1"/>
  <c r="G11" i="27"/>
  <c r="H11" i="27" s="1"/>
  <c r="H23" i="26"/>
  <c r="G23" i="26"/>
  <c r="E23" i="26"/>
  <c r="C23" i="26"/>
  <c r="I22" i="26"/>
  <c r="F22" i="26"/>
  <c r="D22" i="26"/>
  <c r="I21" i="26"/>
  <c r="F21" i="26"/>
  <c r="D21" i="26"/>
  <c r="I20" i="26"/>
  <c r="F20" i="26"/>
  <c r="D20" i="26"/>
  <c r="I19" i="26"/>
  <c r="F19" i="26"/>
  <c r="D19" i="26"/>
  <c r="I18" i="26"/>
  <c r="F18" i="26"/>
  <c r="D18" i="26"/>
  <c r="I17" i="26"/>
  <c r="F17" i="26"/>
  <c r="D17" i="26"/>
  <c r="I16" i="26"/>
  <c r="F16" i="26"/>
  <c r="D16" i="26"/>
  <c r="I15" i="26"/>
  <c r="F15" i="26"/>
  <c r="D15" i="26"/>
  <c r="I14" i="26"/>
  <c r="F14" i="26"/>
  <c r="D14" i="26"/>
  <c r="I13" i="26"/>
  <c r="F13" i="26"/>
  <c r="D13" i="26"/>
  <c r="I12" i="26"/>
  <c r="F12" i="26"/>
  <c r="D12" i="26"/>
  <c r="F23" i="26" l="1"/>
  <c r="J15" i="26"/>
  <c r="J19" i="26"/>
  <c r="J13" i="26"/>
  <c r="J17" i="26"/>
  <c r="J21" i="26"/>
  <c r="J12" i="26"/>
  <c r="J16" i="26"/>
  <c r="J20" i="26"/>
  <c r="I23" i="26"/>
  <c r="J14" i="26"/>
  <c r="J18" i="26"/>
  <c r="J22" i="26"/>
  <c r="D23" i="26"/>
  <c r="J23" i="28"/>
  <c r="G23" i="28"/>
  <c r="J21" i="27"/>
  <c r="I21" i="27"/>
  <c r="J20" i="27"/>
  <c r="I20" i="27"/>
  <c r="I19" i="27"/>
  <c r="J19" i="27"/>
  <c r="J18" i="27"/>
  <c r="I18" i="27"/>
  <c r="I15" i="27"/>
  <c r="J15" i="27"/>
  <c r="I11" i="27"/>
  <c r="J11" i="27"/>
  <c r="G23" i="27"/>
  <c r="J14" i="27"/>
  <c r="I13" i="27"/>
  <c r="I22" i="27"/>
  <c r="I17" i="27"/>
  <c r="I16" i="27"/>
  <c r="H23" i="27"/>
  <c r="J12" i="27"/>
  <c r="I11" i="28"/>
  <c r="I12" i="28"/>
  <c r="I13" i="28"/>
  <c r="I14" i="28"/>
  <c r="I15" i="28"/>
  <c r="I16" i="28"/>
  <c r="I17" i="28"/>
  <c r="I18" i="28"/>
  <c r="I19" i="28"/>
  <c r="I20" i="28"/>
  <c r="I21" i="28"/>
  <c r="I22" i="28"/>
  <c r="H23" i="28"/>
  <c r="D24" i="115"/>
  <c r="C24" i="115"/>
  <c r="F24" i="115"/>
  <c r="E24" i="115"/>
  <c r="H24" i="115"/>
  <c r="G24" i="115"/>
  <c r="I23" i="115"/>
  <c r="I22" i="115"/>
  <c r="I21" i="115"/>
  <c r="I20" i="115"/>
  <c r="I19" i="115"/>
  <c r="I18" i="115"/>
  <c r="I16" i="115"/>
  <c r="I15" i="115"/>
  <c r="I14" i="115"/>
  <c r="I13" i="115"/>
  <c r="J12" i="115"/>
  <c r="I12" i="115"/>
  <c r="J23" i="26" l="1"/>
  <c r="J24" i="115"/>
  <c r="I24" i="115"/>
  <c r="J23" i="27"/>
  <c r="I23" i="27"/>
  <c r="I23" i="28"/>
  <c r="M25" i="96" l="1"/>
  <c r="L25" i="96"/>
  <c r="K25" i="96"/>
  <c r="I25" i="96"/>
  <c r="H25" i="96"/>
  <c r="G25" i="96"/>
  <c r="E25" i="96"/>
  <c r="D25" i="96"/>
  <c r="C25" i="96"/>
  <c r="Q24" i="96"/>
  <c r="U24" i="96" s="1"/>
  <c r="P24" i="96"/>
  <c r="T24" i="96" s="1"/>
  <c r="O24" i="96"/>
  <c r="S24" i="96" s="1"/>
  <c r="N24" i="96"/>
  <c r="J24" i="96"/>
  <c r="R24" i="96" s="1"/>
  <c r="F24" i="96"/>
  <c r="Q23" i="96"/>
  <c r="U23" i="96" s="1"/>
  <c r="P23" i="96"/>
  <c r="T23" i="96" s="1"/>
  <c r="O23" i="96"/>
  <c r="S23" i="96" s="1"/>
  <c r="N23" i="96"/>
  <c r="N25" i="96" s="1"/>
  <c r="J23" i="96"/>
  <c r="F23" i="96"/>
  <c r="M21" i="96"/>
  <c r="L21" i="96"/>
  <c r="K21" i="96"/>
  <c r="I21" i="96"/>
  <c r="H21" i="96"/>
  <c r="G21" i="96"/>
  <c r="E21" i="96"/>
  <c r="D21" i="96"/>
  <c r="C21" i="96"/>
  <c r="Q20" i="96"/>
  <c r="U20" i="96" s="1"/>
  <c r="P20" i="96"/>
  <c r="T20" i="96" s="1"/>
  <c r="O20" i="96"/>
  <c r="S20" i="96" s="1"/>
  <c r="N20" i="96"/>
  <c r="J20" i="96"/>
  <c r="F20" i="96"/>
  <c r="Q19" i="96"/>
  <c r="U19" i="96" s="1"/>
  <c r="P19" i="96"/>
  <c r="T19" i="96" s="1"/>
  <c r="O19" i="96"/>
  <c r="S19" i="96" s="1"/>
  <c r="N19" i="96"/>
  <c r="J19" i="96"/>
  <c r="F19" i="96"/>
  <c r="Q18" i="96"/>
  <c r="U18" i="96" s="1"/>
  <c r="P18" i="96"/>
  <c r="T18" i="96" s="1"/>
  <c r="O18" i="96"/>
  <c r="S18" i="96" s="1"/>
  <c r="N18" i="96"/>
  <c r="J18" i="96"/>
  <c r="F18" i="96"/>
  <c r="Q17" i="96"/>
  <c r="U17" i="96" s="1"/>
  <c r="P17" i="96"/>
  <c r="T17" i="96" s="1"/>
  <c r="O17" i="96"/>
  <c r="S17" i="96" s="1"/>
  <c r="N17" i="96"/>
  <c r="J17" i="96"/>
  <c r="F17" i="96"/>
  <c r="Q16" i="96"/>
  <c r="P16" i="96"/>
  <c r="O16" i="96"/>
  <c r="N16" i="96"/>
  <c r="J16" i="96"/>
  <c r="F16" i="96"/>
  <c r="G48" i="56"/>
  <c r="D48" i="56"/>
  <c r="G47" i="56"/>
  <c r="D47" i="56"/>
  <c r="S32" i="56"/>
  <c r="Q32" i="56"/>
  <c r="O32" i="56"/>
  <c r="M32" i="56"/>
  <c r="K32" i="56"/>
  <c r="I32" i="56"/>
  <c r="G32" i="56"/>
  <c r="E32" i="56"/>
  <c r="E18" i="56"/>
  <c r="E17" i="56"/>
  <c r="J25" i="96" l="1"/>
  <c r="R25" i="96" s="1"/>
  <c r="R17" i="96"/>
  <c r="F25" i="96"/>
  <c r="I26" i="96"/>
  <c r="G26" i="96"/>
  <c r="J21" i="96"/>
  <c r="J26" i="96" s="1"/>
  <c r="Q21" i="96"/>
  <c r="R19" i="96"/>
  <c r="H26" i="96"/>
  <c r="O21" i="96"/>
  <c r="R20" i="96"/>
  <c r="V20" i="96" s="1"/>
  <c r="V19" i="96"/>
  <c r="C26" i="96"/>
  <c r="E26" i="96"/>
  <c r="F21" i="96"/>
  <c r="F26" i="96" s="1"/>
  <c r="D26" i="96"/>
  <c r="P21" i="96"/>
  <c r="R18" i="96"/>
  <c r="V18" i="96" s="1"/>
  <c r="M26" i="96"/>
  <c r="L26" i="96"/>
  <c r="K26" i="96"/>
  <c r="N21" i="96"/>
  <c r="N26" i="96" s="1"/>
  <c r="V24" i="96"/>
  <c r="U16" i="96"/>
  <c r="U21" i="96" s="1"/>
  <c r="V17" i="96"/>
  <c r="R23" i="96"/>
  <c r="V23" i="96"/>
  <c r="O25" i="96"/>
  <c r="T16" i="96"/>
  <c r="T21" i="96" s="1"/>
  <c r="Q25" i="96"/>
  <c r="Q26" i="96" s="1"/>
  <c r="S16" i="96"/>
  <c r="S21" i="96" s="1"/>
  <c r="R16" i="96"/>
  <c r="P25" i="96"/>
  <c r="O26" i="96" l="1"/>
  <c r="P26" i="96"/>
  <c r="R21" i="96"/>
  <c r="R26" i="96" s="1"/>
  <c r="V16" i="96"/>
  <c r="V21" i="96" s="1"/>
  <c r="T25" i="96"/>
  <c r="T26" i="96" s="1"/>
  <c r="U25" i="96"/>
  <c r="U26" i="96" s="1"/>
  <c r="S25" i="96"/>
  <c r="S26" i="96" s="1"/>
  <c r="V25" i="96"/>
  <c r="V26" i="96" l="1"/>
  <c r="C20" i="124"/>
  <c r="G20" i="124"/>
</calcChain>
</file>

<file path=xl/sharedStrings.xml><?xml version="1.0" encoding="utf-8"?>
<sst xmlns="http://schemas.openxmlformats.org/spreadsheetml/2006/main" count="3040" uniqueCount="957">
  <si>
    <t>[Mid-Day Meal Scheme]</t>
  </si>
  <si>
    <t>S.No.</t>
  </si>
  <si>
    <t>Name of District</t>
  </si>
  <si>
    <t>No. of  Institutions</t>
  </si>
  <si>
    <t xml:space="preserve">(Govt+LB)Schools </t>
  </si>
  <si>
    <t>GA Schools</t>
  </si>
  <si>
    <t>Govt: Government Schools</t>
  </si>
  <si>
    <t>LB: Local Body Schools</t>
  </si>
  <si>
    <t>GA: Govt Aided Schools</t>
  </si>
  <si>
    <t xml:space="preserve"> </t>
  </si>
  <si>
    <t>Date:_________</t>
  </si>
  <si>
    <t>(Signature)</t>
  </si>
  <si>
    <t>(Only in MS-Excel Format)</t>
  </si>
  <si>
    <t xml:space="preserve">No. of children </t>
  </si>
  <si>
    <t>Total no. of meals served</t>
  </si>
  <si>
    <t>Total</t>
  </si>
  <si>
    <t>Government/UT Administration of ________</t>
  </si>
  <si>
    <t>[Qnty in MTs]</t>
  </si>
  <si>
    <t>Rice</t>
  </si>
  <si>
    <t>Date:</t>
  </si>
  <si>
    <t xml:space="preserve">          Seal:</t>
  </si>
  <si>
    <t>[Rs. in lakh]</t>
  </si>
  <si>
    <t>Sl. No.</t>
  </si>
  <si>
    <t>Primary</t>
  </si>
  <si>
    <t>Upper Primary</t>
  </si>
  <si>
    <t>[Rs. in Lakh]</t>
  </si>
  <si>
    <t>Activities                                                               (Please list item-wise details as far as possible)</t>
  </si>
  <si>
    <t>I</t>
  </si>
  <si>
    <t xml:space="preserve">School Level Expenses </t>
  </si>
  <si>
    <t>i)Form &amp; Stationery</t>
  </si>
  <si>
    <t>Sub Total</t>
  </si>
  <si>
    <t>II</t>
  </si>
  <si>
    <t>ii) Transport &amp; Conveyance</t>
  </si>
  <si>
    <t>iv) Furniture, hardware and consumables etc.</t>
  </si>
  <si>
    <t>Grand Total</t>
  </si>
  <si>
    <t>District</t>
  </si>
  <si>
    <t xml:space="preserve">Completed (C) </t>
  </si>
  <si>
    <t xml:space="preserve">In progress (IP)                    </t>
  </si>
  <si>
    <t xml:space="preserve">Physical </t>
  </si>
  <si>
    <t>*: District-wise allocation made by State/UT out of Central Assistance provided for the purpose.</t>
  </si>
  <si>
    <t>Wheat</t>
  </si>
  <si>
    <t>SC</t>
  </si>
  <si>
    <t>ST</t>
  </si>
  <si>
    <t>OBC</t>
  </si>
  <si>
    <t>Minority</t>
  </si>
  <si>
    <t>Others</t>
  </si>
  <si>
    <t>Male</t>
  </si>
  <si>
    <t>Female</t>
  </si>
  <si>
    <t>Food item</t>
  </si>
  <si>
    <t>Calories</t>
  </si>
  <si>
    <t>Pulses</t>
  </si>
  <si>
    <t>Oil &amp; fat</t>
  </si>
  <si>
    <t>Salt &amp; Condiments</t>
  </si>
  <si>
    <t>Fuel</t>
  </si>
  <si>
    <t>Table-AT-1</t>
  </si>
  <si>
    <t>[MID-DAY MEAL SCHEME]</t>
  </si>
  <si>
    <t>Year</t>
  </si>
  <si>
    <t>Table:AT-2</t>
  </si>
  <si>
    <t>Table: AT-4</t>
  </si>
  <si>
    <t>Table: AT-4A</t>
  </si>
  <si>
    <t>Table: AT-5</t>
  </si>
  <si>
    <t>Table: AT-6</t>
  </si>
  <si>
    <t>Table: AT-7</t>
  </si>
  <si>
    <t>Table: AT-8</t>
  </si>
  <si>
    <t>Table: AT-9</t>
  </si>
  <si>
    <t>Table: AT-10</t>
  </si>
  <si>
    <t>Table: AT-11</t>
  </si>
  <si>
    <t>Table: AT-12</t>
  </si>
  <si>
    <t xml:space="preserve">Lifted from FCI </t>
  </si>
  <si>
    <t xml:space="preserve">Aggregate quantity Consumed at School level </t>
  </si>
  <si>
    <t>Table: AT-6A</t>
  </si>
  <si>
    <t xml:space="preserve">Expenditure           </t>
  </si>
  <si>
    <t>S. No.</t>
  </si>
  <si>
    <t>Month</t>
  </si>
  <si>
    <t>Total No. of Days in the month</t>
  </si>
  <si>
    <t>Anticipated No. of Working Days (3-8)</t>
  </si>
  <si>
    <t>Remarks</t>
  </si>
  <si>
    <t>Vacation Days</t>
  </si>
  <si>
    <t>Holidays outside Vacation period</t>
  </si>
  <si>
    <t>Total Holidays          (4+7)</t>
  </si>
  <si>
    <t xml:space="preserve">Sundays </t>
  </si>
  <si>
    <t>Other School Holidays</t>
  </si>
  <si>
    <t>Seal:</t>
  </si>
  <si>
    <t>Anticipated No. of working days</t>
  </si>
  <si>
    <t>Requirement of Foodgrains (in MTs)</t>
  </si>
  <si>
    <t xml:space="preserve"> Government/UT Administration of ________</t>
  </si>
  <si>
    <t>Table: AT-17</t>
  </si>
  <si>
    <t>Table: AT-3A</t>
  </si>
  <si>
    <t>Table: AT-3B</t>
  </si>
  <si>
    <t xml:space="preserve">Total </t>
  </si>
  <si>
    <t>Table: AT-7A</t>
  </si>
  <si>
    <t xml:space="preserve">Total Cooking cost expenditure                   </t>
  </si>
  <si>
    <t>Govt.</t>
  </si>
  <si>
    <t>Protein content     (in gms)</t>
  </si>
  <si>
    <t>Quantity                 (in gms)</t>
  </si>
  <si>
    <t>No. of Cooks cum helper</t>
  </si>
  <si>
    <t>Govt. aided</t>
  </si>
  <si>
    <t>Local body</t>
  </si>
  <si>
    <t>Table: AT-18</t>
  </si>
  <si>
    <t>Madarsas/ Maqtab</t>
  </si>
  <si>
    <t>State</t>
  </si>
  <si>
    <t>No. of Institutions  serving MDM</t>
  </si>
  <si>
    <t>PERFORMANCE</t>
  </si>
  <si>
    <r>
      <t>Financial (</t>
    </r>
    <r>
      <rPr>
        <b/>
        <i/>
        <sz val="10"/>
        <rFont val="Arial"/>
        <family val="2"/>
      </rPr>
      <t>Rs. in lakh)</t>
    </r>
  </si>
  <si>
    <t>Yet to start</t>
  </si>
  <si>
    <t>This information is based on the Academic Calendar prepared by the Education Department</t>
  </si>
  <si>
    <t xml:space="preserve">Balance requirement of kitchen  cum stores </t>
  </si>
  <si>
    <t>Balance requirement of kitchen  Devices</t>
  </si>
  <si>
    <t>Total No. of Institutions</t>
  </si>
  <si>
    <t>SI.No</t>
  </si>
  <si>
    <t>Component</t>
  </si>
  <si>
    <t>No. of Meals served</t>
  </si>
  <si>
    <t xml:space="preserve">No. of working days on which MDM served </t>
  </si>
  <si>
    <t>Centre</t>
  </si>
  <si>
    <t>Total (col.8+11-14)</t>
  </si>
  <si>
    <t>Central assistance received</t>
  </si>
  <si>
    <t xml:space="preserve">*Norms are only for guidance. Actual number will be determined on the basis of ground reality. </t>
  </si>
  <si>
    <t>Total            (col 3+4+5+6)</t>
  </si>
  <si>
    <t>Total       (col.8+9+10+11)</t>
  </si>
  <si>
    <t>Total       (col.13+14+15+16)</t>
  </si>
  <si>
    <t>SHG</t>
  </si>
  <si>
    <t>NGO</t>
  </si>
  <si>
    <t>PRI - Panchayati Raj Institution</t>
  </si>
  <si>
    <t>SHG - Self Help Group</t>
  </si>
  <si>
    <t>VEC Village Education Committee</t>
  </si>
  <si>
    <t>WEC - Ward Education Committee</t>
  </si>
  <si>
    <t>Cost of Foodgrain</t>
  </si>
  <si>
    <t>Cooking Cost</t>
  </si>
  <si>
    <t>Transportation Assistance</t>
  </si>
  <si>
    <t>MME</t>
  </si>
  <si>
    <t>Honorarium to Cook-cum-Helper</t>
  </si>
  <si>
    <t>Kitchen-cum-Store</t>
  </si>
  <si>
    <t>Kitchen Devices</t>
  </si>
  <si>
    <t>Quantity (in gms)</t>
  </si>
  <si>
    <t>Diff. Between (7) -(12)</t>
  </si>
  <si>
    <t>Reasons for difference in col. 13</t>
  </si>
  <si>
    <t>Physical           [col. 3-col.5-col.7]</t>
  </si>
  <si>
    <t>Financial ( Rs. in lakh)                                       [col. 4-col.6-col.8]</t>
  </si>
  <si>
    <t xml:space="preserve">Unit Cost </t>
  </si>
  <si>
    <t>(Rs. In lakhs)</t>
  </si>
  <si>
    <t>No. of Institutions assigned to</t>
  </si>
  <si>
    <t>Grand total</t>
  </si>
  <si>
    <t>Govt. (Col.3-7-11)</t>
  </si>
  <si>
    <t>Govt. aided (col.4-8-12)</t>
  </si>
  <si>
    <t>Local body (col.5-9-13)</t>
  </si>
  <si>
    <t>Total (col.6-10-14)</t>
  </si>
  <si>
    <t>*Remarks</t>
  </si>
  <si>
    <t>Instalment / Component</t>
  </si>
  <si>
    <t>Amount (Rs. In lakhs)</t>
  </si>
  <si>
    <t>Date of receiving of funds by the State / UT</t>
  </si>
  <si>
    <t>Block*</t>
  </si>
  <si>
    <t>Amount</t>
  </si>
  <si>
    <t>Date</t>
  </si>
  <si>
    <t>Balance of 1st Instalment</t>
  </si>
  <si>
    <t>2nd Instalment</t>
  </si>
  <si>
    <t>Budget Provision</t>
  </si>
  <si>
    <t xml:space="preserve">Expenditure </t>
  </si>
  <si>
    <t xml:space="preserve"> Holidays</t>
  </si>
  <si>
    <t>Holidays</t>
  </si>
  <si>
    <t>No. of Schools not having Kitchen Shed</t>
  </si>
  <si>
    <t>Fund required</t>
  </si>
  <si>
    <t>Kitchen-cum-Store proposed this year</t>
  </si>
  <si>
    <t>Total fund required : (Col. 6+10+14+18)</t>
  </si>
  <si>
    <t>Gram Panchayat / School*</t>
  </si>
  <si>
    <t>District*</t>
  </si>
  <si>
    <t xml:space="preserve">*If the State releases the fund directly to District / block / Gram Panchayat / school level, then fill up the relevant column. </t>
  </si>
  <si>
    <t>Youth Club of NYK</t>
  </si>
  <si>
    <t>NYK: Nehru Yuva Kendra</t>
  </si>
  <si>
    <t>1. Cooks- cum- helpers engaged under Mid Day Meal Scheme</t>
  </si>
  <si>
    <t xml:space="preserve">2. Cost of meal per child per school day as per State Nutrition / Expenditure Norm including both, Central and State share. </t>
  </si>
  <si>
    <t>Cost   (in Rs.)</t>
  </si>
  <si>
    <t xml:space="preserve">Vegetables </t>
  </si>
  <si>
    <t>Any other item</t>
  </si>
  <si>
    <t>Central</t>
  </si>
  <si>
    <t>Proposed</t>
  </si>
  <si>
    <t>For Central Share</t>
  </si>
  <si>
    <t>For State Share</t>
  </si>
  <si>
    <t>Central Share</t>
  </si>
  <si>
    <t>Status of Releasing of Funds by the State / UT</t>
  </si>
  <si>
    <t>Date on which Block / Gram Panchyat / School / Cooking Agency received funds</t>
  </si>
  <si>
    <t>Directorate / Authority</t>
  </si>
  <si>
    <t xml:space="preserve">Cost of foodgrains </t>
  </si>
  <si>
    <t xml:space="preserve">3.  Per Unit Cooking Cost </t>
  </si>
  <si>
    <t xml:space="preserve">Kitchen-cum-store </t>
  </si>
  <si>
    <t xml:space="preserve">No. of Institutions </t>
  </si>
  <si>
    <t xml:space="preserve">Payment to FCI </t>
  </si>
  <si>
    <t>Qty (in MTs)</t>
  </si>
  <si>
    <t>Unspent Balance  {Col. (4+ 5)- 9}</t>
  </si>
  <si>
    <t>(Rs. in lakh)</t>
  </si>
  <si>
    <t>ii) Training of cook cum helpers</t>
  </si>
  <si>
    <t>iii) Replacement/repair/maintenance of cooking device, utensils, etc.</t>
  </si>
  <si>
    <t>v) Capacity builidng of officials</t>
  </si>
  <si>
    <t>i) Hiring charges of manpower at various levels</t>
  </si>
  <si>
    <t>iii) Office expenditure</t>
  </si>
  <si>
    <t>vi) Publicity, Preparation of relevant manuals</t>
  </si>
  <si>
    <t xml:space="preserve">vii) External Monitoring &amp; Evaluation </t>
  </si>
  <si>
    <t>kitchen devices procured through convergance</t>
  </si>
  <si>
    <t>Trust</t>
  </si>
  <si>
    <t>PRI / GP/ Urban Local Body</t>
  </si>
  <si>
    <t>GP - Gram Panchayat</t>
  </si>
  <si>
    <t>No. of children covered</t>
  </si>
  <si>
    <t>Kitchen-cum-store</t>
  </si>
  <si>
    <t>No. of meals to be served  (Col. 4 x Col. 5)</t>
  </si>
  <si>
    <t>Average No. of children availed MDM [Col. 8/Col. 9]</t>
  </si>
  <si>
    <t>State Share</t>
  </si>
  <si>
    <t>Table: AT-8A</t>
  </si>
  <si>
    <t>Total       (col. 8+9+  10+11)</t>
  </si>
  <si>
    <t>Total            (col 3+4 +5+6)</t>
  </si>
  <si>
    <t>Table: AT-6B</t>
  </si>
  <si>
    <t>kitchen cum store constructed through convergance</t>
  </si>
  <si>
    <t xml:space="preserve">Adhoc Grant (25%) </t>
  </si>
  <si>
    <t xml:space="preserve">(A) Recurring Assistance </t>
  </si>
  <si>
    <t xml:space="preserve">(B) Non-Recurring Assistance </t>
  </si>
  <si>
    <t>(Govt+LB)</t>
  </si>
  <si>
    <t>GA</t>
  </si>
  <si>
    <t>State Share(9+12-15)</t>
  </si>
  <si>
    <t>Total(10+13-16)</t>
  </si>
  <si>
    <t xml:space="preserve">No. of schools </t>
  </si>
  <si>
    <t>Madarsa/Maqtab</t>
  </si>
  <si>
    <t xml:space="preserve">Bills raised by FCI </t>
  </si>
  <si>
    <t xml:space="preserve">Central Assistance Released by GOI </t>
  </si>
  <si>
    <t>(Rs. in Lakh)</t>
  </si>
  <si>
    <t>Management, Supervision, Training,  Internal Monitoring and External Monitoring</t>
  </si>
  <si>
    <t xml:space="preserve">Central Assistance Received from GoI </t>
  </si>
  <si>
    <t xml:space="preserve">Released by State Govt. if any </t>
  </si>
  <si>
    <t xml:space="preserve">Remarks </t>
  </si>
  <si>
    <t>Total (col. 3+4+5+6)</t>
  </si>
  <si>
    <t>Deworming tablets distributed</t>
  </si>
  <si>
    <t>Table AT - 8 :UTILIZATION OF CENTRAL ASSISTANCE TOWARDS HONORARIUM TO COOK-CUM-HELPERS (Primary classes I-V)</t>
  </si>
  <si>
    <t>Distribution of spectacles</t>
  </si>
  <si>
    <t xml:space="preserve">If the cooking cost has been revised several times during the year, then all such costs should be indicated in separate rows and dates of their application in remarks column. </t>
  </si>
  <si>
    <t>Central             (col6+9-12)</t>
  </si>
  <si>
    <t>Central Share(8+11-14)</t>
  </si>
  <si>
    <t>Replacement of kitchen devices</t>
  </si>
  <si>
    <t>Madrasa / Maktabs</t>
  </si>
  <si>
    <t xml:space="preserve">Govt. </t>
  </si>
  <si>
    <t xml:space="preserve">Govt. aided </t>
  </si>
  <si>
    <t xml:space="preserve">Local body </t>
  </si>
  <si>
    <t>Recurring Assistance</t>
  </si>
  <si>
    <t>Non-Recurring Assistance</t>
  </si>
  <si>
    <t>Payment of Pending Bills of previous year</t>
  </si>
  <si>
    <t xml:space="preserve">Amount  </t>
  </si>
  <si>
    <t>Constructed with convergence</t>
  </si>
  <si>
    <t>Procured with convergence</t>
  </si>
  <si>
    <t>Academic Calendar (No. of Days)</t>
  </si>
  <si>
    <t>Total No. of schools excluding newly opened school</t>
  </si>
  <si>
    <t>No. of Schools not having Kitchen-cum-store</t>
  </si>
  <si>
    <t>No. of children enrolled</t>
  </si>
  <si>
    <t>Recurring Asssitance</t>
  </si>
  <si>
    <t>Non Recurring Assistance</t>
  </si>
  <si>
    <t>Mode of Payment (cash / cheque / e-transfer)</t>
  </si>
  <si>
    <t xml:space="preserve">  Unutilized Budget</t>
  </si>
  <si>
    <t>Gen.</t>
  </si>
  <si>
    <t>SC.</t>
  </si>
  <si>
    <t>ST.</t>
  </si>
  <si>
    <t>Rs. In lakh</t>
  </si>
  <si>
    <t>Gen</t>
  </si>
  <si>
    <t>2013-14</t>
  </si>
  <si>
    <t>Table: AT-3C</t>
  </si>
  <si>
    <t>Table: AT- 3</t>
  </si>
  <si>
    <t xml:space="preserve">State / UT: </t>
  </si>
  <si>
    <t>Primary (I-V)</t>
  </si>
  <si>
    <t>Upper Primary (VI-VIII)</t>
  </si>
  <si>
    <t>Primary with Upper Primary (I-VIII)</t>
  </si>
  <si>
    <t>Total no.  of institutions
in the State</t>
  </si>
  <si>
    <t>Total no.  of institutions
Serving MDM in the State</t>
  </si>
  <si>
    <t>Reasons for difference, if any</t>
  </si>
  <si>
    <t>1</t>
  </si>
  <si>
    <t>2</t>
  </si>
  <si>
    <t>3</t>
  </si>
  <si>
    <t>4</t>
  </si>
  <si>
    <t>5</t>
  </si>
  <si>
    <t>6</t>
  </si>
  <si>
    <t>7</t>
  </si>
  <si>
    <t>8</t>
  </si>
  <si>
    <t>Note: The institutions already counted under primary(col. 3) and upper primary(col. 4) should not be counted again in primary with upper primary(col.5)</t>
  </si>
  <si>
    <t xml:space="preserve">Total Institutions </t>
  </si>
  <si>
    <t>No. of Inst. For which Annual data entry completed</t>
  </si>
  <si>
    <t>No. of Inst. For which Monthly data entry completed</t>
  </si>
  <si>
    <t>May</t>
  </si>
  <si>
    <t>Jun</t>
  </si>
  <si>
    <t>Jul</t>
  </si>
  <si>
    <t>Aug</t>
  </si>
  <si>
    <t>Sep</t>
  </si>
  <si>
    <t>Oct</t>
  </si>
  <si>
    <t>Nov</t>
  </si>
  <si>
    <t xml:space="preserve">                                                                                                                                                                              </t>
  </si>
  <si>
    <t xml:space="preserve">Sl. </t>
  </si>
  <si>
    <t>Designation</t>
  </si>
  <si>
    <t>Working under MDMS</t>
  </si>
  <si>
    <t>State level</t>
  </si>
  <si>
    <t>District Level</t>
  </si>
  <si>
    <t>Block Level</t>
  </si>
  <si>
    <t>9</t>
  </si>
  <si>
    <t>10</t>
  </si>
  <si>
    <t>11</t>
  </si>
  <si>
    <t>Regular Employee</t>
  </si>
  <si>
    <t xml:space="preserve">District </t>
  </si>
  <si>
    <t xml:space="preserve">Action Taken by State Govt. </t>
  </si>
  <si>
    <t>Gender</t>
  </si>
  <si>
    <t>Caste</t>
  </si>
  <si>
    <t>community</t>
  </si>
  <si>
    <t>Serving by disadvantaged section</t>
  </si>
  <si>
    <t>Sitting Arrangement</t>
  </si>
  <si>
    <t xml:space="preserve">Total no. of cent. kitchen </t>
  </si>
  <si>
    <t>Physical details</t>
  </si>
  <si>
    <t>Financial details (Rs. in Lakh)</t>
  </si>
  <si>
    <t>No. of Institutions covered</t>
  </si>
  <si>
    <t>No. of CCH engaged at schools covered by centralised kitchen</t>
  </si>
  <si>
    <t xml:space="preserve">Honorarium paid to cooks working at centralized kitchen </t>
  </si>
  <si>
    <t>Honorarium paid to CCH at schools  covered by centralised kitchen</t>
  </si>
  <si>
    <t>Total honorarium paid  (col 9 + 10)</t>
  </si>
  <si>
    <t xml:space="preserve">Total no. of NGOs covering &gt; 20000 children </t>
  </si>
  <si>
    <t>Name of NGOs</t>
  </si>
  <si>
    <t>Total no. of institutions covered</t>
  </si>
  <si>
    <t>Total no. of children covered</t>
  </si>
  <si>
    <t>Maximum distance covered from Centralised Kitchen</t>
  </si>
  <si>
    <t>Foodgrain (in MT)</t>
  </si>
  <si>
    <t>Cooking cost (Rs in Lakh)</t>
  </si>
  <si>
    <t>Honorarium to CCH (Rs in Lakh)</t>
  </si>
  <si>
    <t>Transportation Assistance (Rs in Lakh)</t>
  </si>
  <si>
    <t>Released</t>
  </si>
  <si>
    <t>Utilization</t>
  </si>
  <si>
    <t>12</t>
  </si>
  <si>
    <t>13</t>
  </si>
  <si>
    <t>14</t>
  </si>
  <si>
    <t>15</t>
  </si>
  <si>
    <t>State(Yes/No) Give details</t>
  </si>
  <si>
    <t>District (Yes/No) Give details</t>
  </si>
  <si>
    <t>Block (Yes/No) Give details</t>
  </si>
  <si>
    <t>Dedicated Nodal Department for MDM</t>
  </si>
  <si>
    <t>Dedicated Nodal official for MDM</t>
  </si>
  <si>
    <t>Mode of receiving complaints</t>
  </si>
  <si>
    <r>
      <rPr>
        <b/>
        <sz val="7"/>
        <color indexed="8"/>
        <rFont val="Calibri"/>
        <family val="2"/>
      </rPr>
      <t xml:space="preserve">  </t>
    </r>
    <r>
      <rPr>
        <b/>
        <sz val="10"/>
        <color indexed="8"/>
        <rFont val="Calibri"/>
        <family val="2"/>
      </rPr>
      <t>Toll free number</t>
    </r>
  </si>
  <si>
    <r>
      <rPr>
        <b/>
        <sz val="7"/>
        <color indexed="8"/>
        <rFont val="Calibri"/>
        <family val="2"/>
      </rPr>
      <t xml:space="preserve">  </t>
    </r>
    <r>
      <rPr>
        <b/>
        <sz val="10"/>
        <color indexed="8"/>
        <rFont val="Calibri"/>
        <family val="2"/>
      </rPr>
      <t>Dedicated landline number</t>
    </r>
  </si>
  <si>
    <r>
      <rPr>
        <b/>
        <sz val="7"/>
        <color indexed="8"/>
        <rFont val="Calibri"/>
        <family val="2"/>
      </rPr>
      <t xml:space="preserve">  </t>
    </r>
    <r>
      <rPr>
        <b/>
        <sz val="10"/>
        <color indexed="8"/>
        <rFont val="Calibri"/>
        <family val="2"/>
      </rPr>
      <t>Call centre</t>
    </r>
  </si>
  <si>
    <r>
      <rPr>
        <b/>
        <sz val="7"/>
        <color indexed="8"/>
        <rFont val="Calibri"/>
        <family val="2"/>
      </rPr>
      <t xml:space="preserve">  </t>
    </r>
    <r>
      <rPr>
        <b/>
        <sz val="10"/>
        <color indexed="8"/>
        <rFont val="Calibri"/>
        <family val="2"/>
      </rPr>
      <t>Emails</t>
    </r>
  </si>
  <si>
    <r>
      <rPr>
        <b/>
        <sz val="7"/>
        <color indexed="8"/>
        <rFont val="Calibri"/>
        <family val="2"/>
      </rPr>
      <t xml:space="preserve">  </t>
    </r>
    <r>
      <rPr>
        <b/>
        <sz val="10"/>
        <color indexed="8"/>
        <rFont val="Calibri"/>
        <family val="2"/>
      </rPr>
      <t>Press news</t>
    </r>
  </si>
  <si>
    <r>
      <rPr>
        <b/>
        <sz val="7"/>
        <color indexed="8"/>
        <rFont val="Calibri"/>
        <family val="2"/>
      </rPr>
      <t xml:space="preserve">  </t>
    </r>
    <r>
      <rPr>
        <b/>
        <sz val="10"/>
        <color indexed="8"/>
        <rFont val="Calibri"/>
        <family val="2"/>
      </rPr>
      <t>Radio/T.V.</t>
    </r>
  </si>
  <si>
    <r>
      <rPr>
        <b/>
        <sz val="7"/>
        <color indexed="8"/>
        <rFont val="Calibri"/>
        <family val="2"/>
      </rPr>
      <t xml:space="preserve">  </t>
    </r>
    <r>
      <rPr>
        <b/>
        <sz val="10"/>
        <color indexed="8"/>
        <rFont val="Calibri"/>
        <family val="2"/>
      </rPr>
      <t>SMS</t>
    </r>
  </si>
  <si>
    <r>
      <rPr>
        <b/>
        <sz val="7"/>
        <color indexed="8"/>
        <rFont val="Calibri"/>
        <family val="2"/>
      </rPr>
      <t xml:space="preserve">  </t>
    </r>
    <r>
      <rPr>
        <b/>
        <sz val="10"/>
        <color indexed="8"/>
        <rFont val="Calibri"/>
        <family val="2"/>
      </rPr>
      <t>Postal system</t>
    </r>
  </si>
  <si>
    <t>Number of Complaints received and status of complaint</t>
  </si>
  <si>
    <t>Number of Complaints</t>
  </si>
  <si>
    <t>Year/Month  of receiving complaints</t>
  </si>
  <si>
    <t>Status of complaints</t>
  </si>
  <si>
    <t>Action taken</t>
  </si>
  <si>
    <t xml:space="preserve">Food Grain related issues </t>
  </si>
  <si>
    <t>Delay in Funds transfer</t>
  </si>
  <si>
    <t xml:space="preserve">Misappropriation of Funds </t>
  </si>
  <si>
    <t>Non payment of Honorarium to cook-cum-helpers</t>
  </si>
  <si>
    <t>Complaints against Centralized Kitchens/NGO/SHG</t>
  </si>
  <si>
    <t>Caste Discrimination</t>
  </si>
  <si>
    <t>Quality and Quantity of MDM</t>
  </si>
  <si>
    <t>Kitchen –cum-store</t>
  </si>
  <si>
    <t>Kitchen devices</t>
  </si>
  <si>
    <t xml:space="preserve">Mode of cooking /Fuel related </t>
  </si>
  <si>
    <t>Hygiene</t>
  </si>
  <si>
    <t>Harassment from Officials</t>
  </si>
  <si>
    <t xml:space="preserve">Non Distribution of medicines to children </t>
  </si>
  <si>
    <t>Corruption</t>
  </si>
  <si>
    <t xml:space="preserve">Inspection related </t>
  </si>
  <si>
    <t>Any untoward incident</t>
  </si>
  <si>
    <t>2014-15</t>
  </si>
  <si>
    <t>Free of cost</t>
  </si>
  <si>
    <t>Special Training Centers</t>
  </si>
  <si>
    <t>Total            (col 3+ 4+5+6)</t>
  </si>
  <si>
    <t>Total       (col. 8+9+ 10+11)</t>
  </si>
  <si>
    <t>Total       (col. 8+9+10+11)</t>
  </si>
  <si>
    <t>Table: AT-5 A</t>
  </si>
  <si>
    <t>Table: AT-5 C</t>
  </si>
  <si>
    <t>Table: AT-5 B</t>
  </si>
  <si>
    <r>
      <t xml:space="preserve">No. of working days </t>
    </r>
    <r>
      <rPr>
        <b/>
        <sz val="8"/>
        <color indexed="10"/>
        <rFont val="Arial"/>
        <family val="2"/>
      </rPr>
      <t xml:space="preserve">   </t>
    </r>
    <r>
      <rPr>
        <b/>
        <sz val="10"/>
        <color indexed="10"/>
        <rFont val="Arial"/>
        <family val="2"/>
      </rPr>
      <t xml:space="preserve">   </t>
    </r>
    <r>
      <rPr>
        <b/>
        <sz val="10"/>
        <rFont val="Arial"/>
        <family val="2"/>
      </rPr>
      <t xml:space="preserve">          </t>
    </r>
  </si>
  <si>
    <r>
      <t>No. of working days</t>
    </r>
    <r>
      <rPr>
        <b/>
        <sz val="8"/>
        <color indexed="10"/>
        <rFont val="Arial"/>
        <family val="2"/>
      </rPr>
      <t xml:space="preserve"> </t>
    </r>
    <r>
      <rPr>
        <b/>
        <sz val="10"/>
        <color indexed="10"/>
        <rFont val="Arial"/>
        <family val="2"/>
      </rPr>
      <t xml:space="preserve">   </t>
    </r>
    <r>
      <rPr>
        <b/>
        <sz val="10"/>
        <rFont val="Arial"/>
        <family val="2"/>
      </rPr>
      <t xml:space="preserve">          </t>
    </r>
  </si>
  <si>
    <t>**: includes unspent balance at State, District, Block and school level (including NGOs/Private Agencies).</t>
  </si>
  <si>
    <t>* Including Drought also, if applicable</t>
  </si>
  <si>
    <t xml:space="preserve">Closing Balance**                  (col.4+5-6)                         </t>
  </si>
  <si>
    <t xml:space="preserve">Closing Balance** (col.9+10-11)                         </t>
  </si>
  <si>
    <t xml:space="preserve">No. of Cook-cum-helpers approved by  PAB-MDM </t>
  </si>
  <si>
    <t xml:space="preserve">Cooking Cost Recieved                        </t>
  </si>
  <si>
    <t xml:space="preserve"> Recieved                        </t>
  </si>
  <si>
    <t>No. of CCH recieving honorarium through Bank Account</t>
  </si>
  <si>
    <t>2006-07</t>
  </si>
  <si>
    <t>2007-08</t>
  </si>
  <si>
    <t>2008-09</t>
  </si>
  <si>
    <t>2009-10</t>
  </si>
  <si>
    <t>2010-11</t>
  </si>
  <si>
    <t>2011-12</t>
  </si>
  <si>
    <t>2012-13</t>
  </si>
  <si>
    <t>Table: AT-11A</t>
  </si>
  <si>
    <t xml:space="preserve">Total no of Cook-cum-helper </t>
  </si>
  <si>
    <t>Name of NGO</t>
  </si>
  <si>
    <t>No. of Kitchens</t>
  </si>
  <si>
    <t>No. of institution covered</t>
  </si>
  <si>
    <t>SMC/VEC / WEC</t>
  </si>
  <si>
    <t>Name of Trust</t>
  </si>
  <si>
    <t>No. of SHG</t>
  </si>
  <si>
    <t>Total no. of Institutions</t>
  </si>
  <si>
    <t>Status</t>
  </si>
  <si>
    <t>No . of schools to be covered</t>
  </si>
  <si>
    <t>No. of IEC Activities</t>
  </si>
  <si>
    <t>Level</t>
  </si>
  <si>
    <t>District/ Block</t>
  </si>
  <si>
    <t>School</t>
  </si>
  <si>
    <t>Tools</t>
  </si>
  <si>
    <t>Audio Video</t>
  </si>
  <si>
    <t>Print</t>
  </si>
  <si>
    <t>Traditional (Nukkad Natak, Folk Songs, Rallies, Others)</t>
  </si>
  <si>
    <t>Expendituer Incurred (in Rs)</t>
  </si>
  <si>
    <t>`</t>
  </si>
  <si>
    <t>No. of schools having hand washing facilities</t>
  </si>
  <si>
    <t>Tap</t>
  </si>
  <si>
    <t>Hand pump</t>
  </si>
  <si>
    <t>Pond/ well/ Stream</t>
  </si>
  <si>
    <t>Teacher</t>
  </si>
  <si>
    <t>Community</t>
  </si>
  <si>
    <t>CCH</t>
  </si>
  <si>
    <t>2. a.</t>
  </si>
  <si>
    <t>Name of food items</t>
  </si>
  <si>
    <t>Pending bills of previous year</t>
  </si>
  <si>
    <t xml:space="preserve">Name of Organization/ Institute for conducting social audit </t>
  </si>
  <si>
    <t>Completed (Yes/ No)</t>
  </si>
  <si>
    <t xml:space="preserve">In Progress (Training/ conduct at school/ public hearing)  </t>
  </si>
  <si>
    <t>Not yet started</t>
  </si>
  <si>
    <t>Action Taken by State Govt. on findings</t>
  </si>
  <si>
    <t>Total Exp.     (in Rs)</t>
  </si>
  <si>
    <t xml:space="preserve">State functionaries </t>
  </si>
  <si>
    <t xml:space="preserve">Source of information </t>
  </si>
  <si>
    <t xml:space="preserve">Media </t>
  </si>
  <si>
    <t>Social Audit Report</t>
  </si>
  <si>
    <t>Number of complaints on discrimination on</t>
  </si>
  <si>
    <t xml:space="preserve">Parent/Children/Community </t>
  </si>
  <si>
    <t>Total (col 6+7) *</t>
  </si>
  <si>
    <t>Nature of Complaints</t>
  </si>
  <si>
    <t>No. of CCH having bank account</t>
  </si>
  <si>
    <t>Quantity</t>
  </si>
  <si>
    <t>Cost (in Rs.)</t>
  </si>
  <si>
    <t>Frequency</t>
  </si>
  <si>
    <t>1. A - Honorarium to Cook cum helpers (per month):</t>
  </si>
  <si>
    <t xml:space="preserve">Special Training Centers : Special Training Centre under SSA, Education Gaurantee Scheme center, Alternative and Innovative Education and NCLP schools </t>
  </si>
  <si>
    <t xml:space="preserve">     of Labour Department. </t>
  </si>
  <si>
    <t xml:space="preserve">              of Labour Department. </t>
  </si>
  <si>
    <t>Table: AT-5 D</t>
  </si>
  <si>
    <t>Reasons for Less payment Col. (7-9)</t>
  </si>
  <si>
    <t>Table: AT-6C</t>
  </si>
  <si>
    <t>Table AT - 8A : UTILIZATION OF CENTRAL ASSISTANCE TOWARDS HONORARIUM TO COOK-CUM-HELPERS (Upper Primary classes VI-VIII)</t>
  </si>
  <si>
    <t>Rate  of Transportation Assistance (Per MT)</t>
  </si>
  <si>
    <t xml:space="preserve">Table: AT-11 : Sanction and Utilisation of Central assistance towards construction of Kitchen-cum-store (Primary &amp; Upper Primary,Classes I-VIII) </t>
  </si>
  <si>
    <t xml:space="preserve">Table: AT-11A : Sanction and Utilisation of Central assistance towards construction of Kitchen-cum-store (Primary &amp; Upper Primary,Classes I-VIII) </t>
  </si>
  <si>
    <t xml:space="preserve">Table: AT-12  : Sanction and Utilisation of Central assistance towards procurement of Kitchen Devices (Primary &amp; Upper Primary,Classes I-VIII) </t>
  </si>
  <si>
    <t>PAB Approval for CCH</t>
  </si>
  <si>
    <t>*No. of additional cooks required over and above PAB Approval</t>
  </si>
  <si>
    <t>No. of Primary Institutions</t>
  </si>
  <si>
    <t>No. of SMCs formed</t>
  </si>
  <si>
    <t>No. of Schools monitored by SMCs</t>
  </si>
  <si>
    <t>No. of Upper Primary Institutions</t>
  </si>
  <si>
    <t>Table: AT-18 : Formation of School Management Committee (SMC) at School Level for Monitoring the Scheme</t>
  </si>
  <si>
    <t>Table: AT-19 : Responsibility of Implementation</t>
  </si>
  <si>
    <t>Table: AT-19</t>
  </si>
  <si>
    <t>Weekly Iron &amp; Folic Acid Supplementation (WIFS)</t>
  </si>
  <si>
    <t>No. of CCH engaged at Cent. Kitchen</t>
  </si>
  <si>
    <t>* Total number of cook-cum-helpers can not exceed the norms for engagement of cook-cum-helpers.</t>
  </si>
  <si>
    <t>Multi tap</t>
  </si>
  <si>
    <t>Type of hand washing facilities (number of schools)</t>
  </si>
  <si>
    <t>Plinth Area 1 (20sq Mtr)</t>
  </si>
  <si>
    <t>Plinth Area 2 (24 sq Mtr)</t>
  </si>
  <si>
    <t>Plinth Area 3 (28 sq Mtr)</t>
  </si>
  <si>
    <t>Plinth Area 4 (32 sq Mtr)</t>
  </si>
  <si>
    <t>Total outlay (in Rs)</t>
  </si>
  <si>
    <t>Gen. Col. 3-Col.15</t>
  </si>
  <si>
    <t>SC.  Col. 4-Col.16</t>
  </si>
  <si>
    <t>ST.  Col. 5-Col.17</t>
  </si>
  <si>
    <t>Total Col. 19+Col.20+Col.21</t>
  </si>
  <si>
    <t>(Rs. In  Lakh)</t>
  </si>
  <si>
    <t>Total sanctioned</t>
  </si>
  <si>
    <t>Additional Food Items (per child)</t>
  </si>
  <si>
    <t>Contractual/Part time worker</t>
  </si>
  <si>
    <t>Full meal in lieu of MDM</t>
  </si>
  <si>
    <t>Children benefitted</t>
  </si>
  <si>
    <t>Meals served</t>
  </si>
  <si>
    <t>Name of the items</t>
  </si>
  <si>
    <t>In kind</t>
  </si>
  <si>
    <t>In any other form</t>
  </si>
  <si>
    <t>Additional Food Item</t>
  </si>
  <si>
    <t>Value
(In Rs)</t>
  </si>
  <si>
    <t xml:space="preserve">No. of schools received contribution </t>
  </si>
  <si>
    <t>2016-17</t>
  </si>
  <si>
    <t xml:space="preserve">No. of CCHs engaged  </t>
  </si>
  <si>
    <t xml:space="preserve">No. of CCHs engaged </t>
  </si>
  <si>
    <t xml:space="preserve">Procured (C) </t>
  </si>
  <si>
    <t>Table: AT-12 A</t>
  </si>
  <si>
    <t>Anticipated No. of working days for NCLP schools</t>
  </si>
  <si>
    <t xml:space="preserve">Cooking Cost </t>
  </si>
  <si>
    <t>Mid Day Meal Scheme</t>
  </si>
  <si>
    <t xml:space="preserve">Number of institutions </t>
  </si>
  <si>
    <t xml:space="preserve">Meals not served </t>
  </si>
  <si>
    <t>No. of working days</t>
  </si>
  <si>
    <t xml:space="preserve">Number of children </t>
  </si>
  <si>
    <t>Whether allowance is paid to children</t>
  </si>
  <si>
    <t xml:space="preserve">Foodgrains (Wheat/Rice/Coarse grain) </t>
  </si>
  <si>
    <t xml:space="preserve">Table: AT-12 A : Sanction and Utilisation of Central assistance towards replacement of Kitchen Devices  </t>
  </si>
  <si>
    <t xml:space="preserve">Proposed number of children  </t>
  </si>
  <si>
    <t>Note : State may indicate their plinth area and size of the kitchen-cum-stores if they have any other plinth area than mentioned in the table.</t>
  </si>
  <si>
    <t xml:space="preserve">No. of schools covered </t>
  </si>
  <si>
    <t xml:space="preserve">No. of children covered </t>
  </si>
  <si>
    <t>Health Check -ups carried out</t>
  </si>
  <si>
    <t>Mode of cooking (No. of Schools)</t>
  </si>
  <si>
    <t xml:space="preserve">LPG </t>
  </si>
  <si>
    <t>Solar cooker</t>
  </si>
  <si>
    <t>Fire wood</t>
  </si>
  <si>
    <t>Tasting of food (number of schools)</t>
  </si>
  <si>
    <t>Parents</t>
  </si>
  <si>
    <t xml:space="preserve">Name of the Accredited / Recognised lab engaged for testing </t>
  </si>
  <si>
    <t xml:space="preserve">Collected </t>
  </si>
  <si>
    <t>Tested</t>
  </si>
  <si>
    <t>Meeting norms</t>
  </si>
  <si>
    <t>Below norms</t>
  </si>
  <si>
    <t xml:space="preserve">Number of samples </t>
  </si>
  <si>
    <t>Result (No. of samples)</t>
  </si>
  <si>
    <t xml:space="preserve">Number of </t>
  </si>
  <si>
    <t>Schools inspected by Govt. officials</t>
  </si>
  <si>
    <t>Meetings of District level committee headed by the senior most Member of Parliament of Loksabha</t>
  </si>
  <si>
    <t>Meetings of District Steering cum Monitoring committee headed by District Megistrate</t>
  </si>
  <si>
    <t>Table: AT-10 A</t>
  </si>
  <si>
    <t>2017-18</t>
  </si>
  <si>
    <t>2015-16</t>
  </si>
  <si>
    <t>Constructed through convergence</t>
  </si>
  <si>
    <t>Procured through convergence</t>
  </si>
  <si>
    <t>Table AT- 13: Details of mode of cooking</t>
  </si>
  <si>
    <t>Table AT-13</t>
  </si>
  <si>
    <t>Table AT -14 : Quality, Safety and Hygiene</t>
  </si>
  <si>
    <t>Table: AT- 14</t>
  </si>
  <si>
    <t>Table AT -14 A : Testing of Food Samples by accredited labs</t>
  </si>
  <si>
    <t>Table: AT- 14 A</t>
  </si>
  <si>
    <t>Table AT -15 : Contribution by community in form of  Tithi Bhojan or any other similar practice</t>
  </si>
  <si>
    <t>Table: AT- 15</t>
  </si>
  <si>
    <t>Table AT -16 : Interuptions in serving of MDM and MDM allowance paid to children</t>
  </si>
  <si>
    <t>Table: AT- 16</t>
  </si>
  <si>
    <t>Table AT 21 :Details of engagement and apportionment of honorarium to cook cum helpers (CCH) between schools and centralized kitchen.</t>
  </si>
  <si>
    <t>Table - AT - 21</t>
  </si>
  <si>
    <t>Table AT -22 :Information on NGOs covering more than 20000 children, if any</t>
  </si>
  <si>
    <t>Table: AT- 22</t>
  </si>
  <si>
    <t>Table-AT- 23</t>
  </si>
  <si>
    <t>Table AT - 24 : Details of discrimination of any kind in MDMS</t>
  </si>
  <si>
    <t>Table - AT - 24</t>
  </si>
  <si>
    <t>Table AT- 25: Details of Grievance Redressal cell</t>
  </si>
  <si>
    <t>Table: AT- 25</t>
  </si>
  <si>
    <t>Table: AT-26</t>
  </si>
  <si>
    <t>Table: AT-26 A</t>
  </si>
  <si>
    <t>Table: AT-27</t>
  </si>
  <si>
    <t>Table: AT-27 A</t>
  </si>
  <si>
    <t>Table: AT-27 B</t>
  </si>
  <si>
    <t>Table: AT-28</t>
  </si>
  <si>
    <t xml:space="preserve">Table: AT-28 A </t>
  </si>
  <si>
    <t>Table: AT-29</t>
  </si>
  <si>
    <t>Table: AT-30</t>
  </si>
  <si>
    <t>Table: AT-2A</t>
  </si>
  <si>
    <t>No. of schools having parents roaster</t>
  </si>
  <si>
    <t>No. of schools having tasting register</t>
  </si>
  <si>
    <t xml:space="preserve">Table: AT-20 : Information on Cooking Agencies </t>
  </si>
  <si>
    <t xml:space="preserve">Table: AT-20 </t>
  </si>
  <si>
    <t>No. of Inst. For which daily data transferred to central server</t>
  </si>
  <si>
    <t>Table-AT- 23 A</t>
  </si>
  <si>
    <t>11 = 5+6+9+10</t>
  </si>
  <si>
    <t>Table AT -10 C :Details of IEC Activities</t>
  </si>
  <si>
    <t>Table - AT - 10 C</t>
  </si>
  <si>
    <t>Table: AT 10 D - Manpower dedicated for MDMS</t>
  </si>
  <si>
    <t>Table-AT- 10D</t>
  </si>
  <si>
    <t>Table: AT-31</t>
  </si>
  <si>
    <t>Contents</t>
  </si>
  <si>
    <t>Table No.</t>
  </si>
  <si>
    <t>Particulars</t>
  </si>
  <si>
    <t>AT- 1</t>
  </si>
  <si>
    <t>AT - 2</t>
  </si>
  <si>
    <t>AT - 2 A</t>
  </si>
  <si>
    <t>AT - 3</t>
  </si>
  <si>
    <t>AT- 3 A</t>
  </si>
  <si>
    <t>AT- 3 B</t>
  </si>
  <si>
    <t>AT-3 C</t>
  </si>
  <si>
    <t>AT - 4</t>
  </si>
  <si>
    <t>AT - 4 A</t>
  </si>
  <si>
    <t>Enrolment vis-a-vis availed for MDM  (Upper Primary, Classes VI - VIII)</t>
  </si>
  <si>
    <t>AT - 5</t>
  </si>
  <si>
    <t>AT - 5 A</t>
  </si>
  <si>
    <t>AT - 5 B</t>
  </si>
  <si>
    <t>AT - 5 C</t>
  </si>
  <si>
    <t>AT - 5 D</t>
  </si>
  <si>
    <t>AT - 6</t>
  </si>
  <si>
    <t>AT - 6 A</t>
  </si>
  <si>
    <t>AT - 6 B</t>
  </si>
  <si>
    <t>AT - 6 C</t>
  </si>
  <si>
    <t>AT - 7</t>
  </si>
  <si>
    <t>AT - 7 A</t>
  </si>
  <si>
    <t>AT - 8</t>
  </si>
  <si>
    <t>UTILIZATION OF CENTRAL ASSISTANCE TOWARDS HONORARIUM TO COOK-CUM-HELPERS (Primary classes I-V)</t>
  </si>
  <si>
    <t>AT - 8 A</t>
  </si>
  <si>
    <t>UTILIZATION OF CENTRAL ASSISTANCE TOWARDS HONORARIUM TO COOK-CUM-HELPERS (Upper Primary classes VI-VIII)</t>
  </si>
  <si>
    <t>AT - 9</t>
  </si>
  <si>
    <t>AT - 10</t>
  </si>
  <si>
    <t>AT - 10 A</t>
  </si>
  <si>
    <t>AT - 10 B</t>
  </si>
  <si>
    <t xml:space="preserve">Details of Social Audit </t>
  </si>
  <si>
    <t>AT - 10 C</t>
  </si>
  <si>
    <t>Details of IEC Activities</t>
  </si>
  <si>
    <t>AT - 10 D</t>
  </si>
  <si>
    <t>Manpower dedicated for MDMS</t>
  </si>
  <si>
    <t>AT - 11</t>
  </si>
  <si>
    <t xml:space="preserve">Sanction and Utilisation of Central assistance towards construction of Kitchen-cum-store (Primary &amp; Upper Primary,Classes I-VIII) </t>
  </si>
  <si>
    <t>AT - 11 A</t>
  </si>
  <si>
    <t>AT - 12</t>
  </si>
  <si>
    <t xml:space="preserve">Sanction and Utilisation of Central assistance towards procurement of Kitchen Devices (Primary &amp; Upper Primary,Classes I-VIII) </t>
  </si>
  <si>
    <t>AT - 12 A</t>
  </si>
  <si>
    <t>Sanction and Utilisation of Central assistance towards replacement of Kitchen Devices</t>
  </si>
  <si>
    <t>AT - 13</t>
  </si>
  <si>
    <t>Details of mode of cooking</t>
  </si>
  <si>
    <t>AT - 14</t>
  </si>
  <si>
    <t>Quality, Safety and Hygiene</t>
  </si>
  <si>
    <t>AT - 14 A</t>
  </si>
  <si>
    <t>Testing of Food Samples</t>
  </si>
  <si>
    <t>AT - 15</t>
  </si>
  <si>
    <t>Contribution by community in form of  Tithi Bhojan or any other similar practice</t>
  </si>
  <si>
    <t>AT - 16</t>
  </si>
  <si>
    <t>Interuptions in serving of MDM and MDM allowance paid to children</t>
  </si>
  <si>
    <t>AT - 17</t>
  </si>
  <si>
    <t>AT - 18</t>
  </si>
  <si>
    <t>Formation of School Management Committee (SMC) at School Level for Monitoring the Scheme</t>
  </si>
  <si>
    <t>AT - 19</t>
  </si>
  <si>
    <t>Responsibility of Implementation</t>
  </si>
  <si>
    <t>AT - 20</t>
  </si>
  <si>
    <t xml:space="preserve">Information on Cooking Agencies </t>
  </si>
  <si>
    <t>AT - 21</t>
  </si>
  <si>
    <t>Details of engagement and apportionment of honorarium to cook cum helpers (CCH) between schools and centralized kitchen.</t>
  </si>
  <si>
    <t>AT - 22</t>
  </si>
  <si>
    <t>Information on NGOs covering more than 20000 children, if any</t>
  </si>
  <si>
    <t>AT - 23</t>
  </si>
  <si>
    <t>AT - 23 A</t>
  </si>
  <si>
    <t>AT - 24</t>
  </si>
  <si>
    <t>Details of discrimination of any kind in MDMS</t>
  </si>
  <si>
    <t>AT - 25</t>
  </si>
  <si>
    <t>Details of Grievance Redressal cell</t>
  </si>
  <si>
    <t>AT - 26</t>
  </si>
  <si>
    <t>AT - 26 A</t>
  </si>
  <si>
    <t>AT - 27</t>
  </si>
  <si>
    <t>AT - 27 A</t>
  </si>
  <si>
    <t>AT - 27 B</t>
  </si>
  <si>
    <t>AT - 27 C</t>
  </si>
  <si>
    <t>AT - 27 D</t>
  </si>
  <si>
    <t>AT - 28</t>
  </si>
  <si>
    <t>AT - 28 A</t>
  </si>
  <si>
    <t>AT - 29</t>
  </si>
  <si>
    <t>AT - 30</t>
  </si>
  <si>
    <t>AT - 31</t>
  </si>
  <si>
    <t>Annual Work Plan and Budget 2018-19</t>
  </si>
  <si>
    <t>Table: AT-1: GENERAL INFORMATION for 2017-18</t>
  </si>
  <si>
    <t>Table: AT-2 :  Details of  Provisions  in the State Budget 2017-18</t>
  </si>
  <si>
    <t>Table: AT-2A : Releasing of Funds from State to Directorate / Authority / District / Block / School level for 2017-18</t>
  </si>
  <si>
    <t>Table AT-3: No. of Institutions in the State vis a vis Institutions serving MDM during 2017-18</t>
  </si>
  <si>
    <t>Table: AT-3A: No. of Institutions covered  (Primary, Classes I-V)  during 2017-18</t>
  </si>
  <si>
    <t>Table: AT-3B: No. of Institutions covered (Upper Primary with Primary, Classes I-VIII) during 2017-18</t>
  </si>
  <si>
    <t>Table: AT-3C: No. of Institutions covered (Upper Primary without Primary, Classes VI-VIII) during 2017-18</t>
  </si>
  <si>
    <t>Table: AT-4: Enrolment vis-à-vis availed for MDM  (Primary,Classes I- V) during 2017-18</t>
  </si>
  <si>
    <t>Enrolment (As on 30.09.2017)</t>
  </si>
  <si>
    <t>Table: AT-4A: Enrolment vis-a-vis availed for MDM  (Upper Primary, Classes VI - VIII) 2017-18</t>
  </si>
  <si>
    <t>TotalEnrolment (As on 30.09.2017)</t>
  </si>
  <si>
    <t>Table: AT-5:  PAB-MDM Approval vs. PERFORMANCE (Primary, Classes I - V) during 2017-18</t>
  </si>
  <si>
    <t>MDM-PAB Approval for 2017-18</t>
  </si>
  <si>
    <t>MDM-PAB Approval for2017-18</t>
  </si>
  <si>
    <t>Table: AT-5 C:  PAB-MDM Approval vs. PERFORMANCE (Primary, Classes I - V) during 2017-18 - Drought</t>
  </si>
  <si>
    <t>Table: AT-5 D:  PAB-MDM Approval vs. PERFORMANCE (Upper Primary, Classes VI to VIII) during 2017-18 - Drought</t>
  </si>
  <si>
    <t>Gross Allocation for the  FY 2017-18</t>
  </si>
  <si>
    <t>Opening Balance as on 01.4.17</t>
  </si>
  <si>
    <t>Opening Balance as on 01.04.17</t>
  </si>
  <si>
    <t>Table: AT-6B: PAYMENT OF COST OF FOOD GRAINS TO FCI (Primary and Upper Primary Classes I-VIII) during2017-18</t>
  </si>
  <si>
    <t>Allocation for cost of foodgrains for 2017-18</t>
  </si>
  <si>
    <t>Table: AT-6C: Utilisation of foodgrains (Coarse Grain) during 2017-18</t>
  </si>
  <si>
    <t xml:space="preserve">Allocation for 2017-18                                </t>
  </si>
  <si>
    <t xml:space="preserve">Opening Balance as on 01.04.2017                                     </t>
  </si>
  <si>
    <t>Allocation for 2017-18</t>
  </si>
  <si>
    <t>Opening Balance as on 01.04.2017</t>
  </si>
  <si>
    <t>Allocation for FY 2017-18</t>
  </si>
  <si>
    <t>Table: AT-9 : Utilisation of Central Assitance towards Transportation Assistance (Primary &amp; Upper Primary,Classes I-VIII) during 2017-18</t>
  </si>
  <si>
    <t>Opening balance as on 01.04.17</t>
  </si>
  <si>
    <t>Table: AT-10 :  Utilisation of Central Assistance towards MME  (Primary &amp; Upper Primary,Classes I-VIII) during 2017-18</t>
  </si>
  <si>
    <t>Allocation for  2017-18</t>
  </si>
  <si>
    <t>Table: AT-10 A : Details of Meetings at district level during 2017-18</t>
  </si>
  <si>
    <t xml:space="preserve">Table AT - 10 B : Details of Social Audit during 2017-18 </t>
  </si>
  <si>
    <t>Annual Work Plan and Budget  2018-19</t>
  </si>
  <si>
    <t>*Total sanctioned during 2006-07  to 2017-18</t>
  </si>
  <si>
    <t>*Total sanction during 2006-07 to 2017-18</t>
  </si>
  <si>
    <t>Annual Work Plan and Budget2018-19</t>
  </si>
  <si>
    <t>Table: AT-17 : Coverage under Rashtriya Bal Swasthya Karykram (School Health Programme) - 2017-18</t>
  </si>
  <si>
    <t>Table AT - 23 Annual and Monthly data entry status in MDM-MIS during 2017-18</t>
  </si>
  <si>
    <t>Annual Work Plan &amp; Budget 2018-19</t>
  </si>
  <si>
    <t xml:space="preserve">Mid Day Meal Scheme </t>
  </si>
  <si>
    <t>Table AT - 23 A- Implementation of Automated Monitoring System  during 2017-18</t>
  </si>
  <si>
    <t>Kitchen devices sanctioned during 2006-07 to 2017-18 under MDM</t>
  </si>
  <si>
    <t>Table: AT-5 A:  PAB-MDM Approval vs. PERFORMANCE (Upper Primary, Classes VI to VIII) during 2017-18</t>
  </si>
  <si>
    <t>Table: AT-5 B:  PAB-MDM Approval vs. PERFORMANCE - STC (NCLP Schools) during 2017-18</t>
  </si>
  <si>
    <t xml:space="preserve">Average number of children availed MDM </t>
  </si>
  <si>
    <t>Table: AT- 4B</t>
  </si>
  <si>
    <t xml:space="preserve">Table AT-4B: Information on Aadhaar Enrolment </t>
  </si>
  <si>
    <t>Total Enrolment</t>
  </si>
  <si>
    <t>Number of children having Aadhaar</t>
  </si>
  <si>
    <t>Number of children applied for Aadhaar</t>
  </si>
  <si>
    <t xml:space="preserve">Number of children without Aadhaar </t>
  </si>
  <si>
    <t>Number of proxy names deleted</t>
  </si>
  <si>
    <t>Table: AT- 10 E</t>
  </si>
  <si>
    <t>Table AT-10 E: Information on Kitchen Gardens</t>
  </si>
  <si>
    <t>Total no.  of institutions</t>
  </si>
  <si>
    <t>Total institutions where setting up of kitchen garden is possible</t>
  </si>
  <si>
    <t>No. of institutions already having kitchen gardens</t>
  </si>
  <si>
    <t>No. of institutions where setting up of kitchen garden is in progress</t>
  </si>
  <si>
    <t>No. of institutions where setting up of kitchen garden is proposed during 2018-19</t>
  </si>
  <si>
    <t>Amount paid to children (in Rs)</t>
  </si>
  <si>
    <t>Foodgrains provided to children (in MT)</t>
  </si>
  <si>
    <t>Covered through centralised kitchen</t>
  </si>
  <si>
    <t>Proposals for 2018-19</t>
  </si>
  <si>
    <t>Table: AT-26 : Number of School Working Days (Primary,Classes I-V) for 2018-19</t>
  </si>
  <si>
    <t>April,18</t>
  </si>
  <si>
    <t>May,18</t>
  </si>
  <si>
    <t>June,18</t>
  </si>
  <si>
    <t>July,18</t>
  </si>
  <si>
    <t>August,18</t>
  </si>
  <si>
    <t>September,18</t>
  </si>
  <si>
    <t>October,18</t>
  </si>
  <si>
    <t>November,18</t>
  </si>
  <si>
    <t>December,18</t>
  </si>
  <si>
    <t>January,19</t>
  </si>
  <si>
    <t>February,19</t>
  </si>
  <si>
    <t>March,19</t>
  </si>
  <si>
    <t>Table: AT-26A : Number of School Working Days (Upper Primary,Classes VI-VIII) for 2018-19</t>
  </si>
  <si>
    <t>Requirement of Pulses (in MTs)</t>
  </si>
  <si>
    <t>Pulse 1 (name)</t>
  </si>
  <si>
    <t>Pulse 2 (name)</t>
  </si>
  <si>
    <t>Pulse 3 (name)</t>
  </si>
  <si>
    <t>Pulse 4 (name)</t>
  </si>
  <si>
    <t>Pulse 5 (name)</t>
  </si>
  <si>
    <t>Table: AT-27: Proposal for coverage of children and working days  for 2018-19 (Primary Classes, I-V)</t>
  </si>
  <si>
    <t>Table: AT-27C : Proposal for coverage of children and working days  for Primary (Classes I-V) in Drought affected areas  during 2018-19</t>
  </si>
  <si>
    <t>Table: AT-27 A: Proposal for coverage of children and working days  for 2018-19 (Upper Primary,Classes VI-VIII)</t>
  </si>
  <si>
    <t>Table: AT-27 B: Proposal for coverage of children for NCLP Schools during 2018-19</t>
  </si>
  <si>
    <t>Table: AT-27C</t>
  </si>
  <si>
    <t>Table: AT-28: Requirement of kitchen-cum-stores in the Primary and Upper Primary schools for the year 2018-19</t>
  </si>
  <si>
    <t>Table: AT-28 A: Requirement of kitchen cum stores as per Plinth Area Norm in the Primary and Upper Primary schools for the year 2018-19</t>
  </si>
  <si>
    <t>Table: AT-29 : Requirement of Kitchen Devices during 2018-19 in Primary &amp; Upper Primary Schools</t>
  </si>
  <si>
    <t>Table: AT 30 :    Requirement of Cook cum Helpers for 2018-19</t>
  </si>
  <si>
    <t>Maximum number of institutions for which daily data transferred during the month</t>
  </si>
  <si>
    <t>Table: AT-6: Utilisation of foodgrains  (Primary, Classes I-V) during 2017-18</t>
  </si>
  <si>
    <t xml:space="preserve">Closing Balance*                 (col.4+5-6)                         </t>
  </si>
  <si>
    <t xml:space="preserve">Closing Balance*  (col.9+10-11)                         </t>
  </si>
  <si>
    <t>*: includes unspent balance at State, District, Block and school level (including NGOs/Private Agencies).</t>
  </si>
  <si>
    <t xml:space="preserve">Closing Balance*                  (col.4+5-6)                         </t>
  </si>
  <si>
    <t xml:space="preserve">Closing Balance* (col.9+10-11)                         </t>
  </si>
  <si>
    <t>Table: AT-6A: Utilisation of foodgrains  (Upper Primary, Classes VI-VIII) during 2017-18</t>
  </si>
  <si>
    <t>* State</t>
  </si>
  <si>
    <t>*State</t>
  </si>
  <si>
    <t xml:space="preserve">*State (col.7+10-13) </t>
  </si>
  <si>
    <t>*state share includes funds as well as monetary value of the commodities supplied by the State/UT</t>
  </si>
  <si>
    <t>Table: AT-7: Utilisation of Cooking Cost (Primary, Classes I-V) during 2017-18</t>
  </si>
  <si>
    <t>Table: AT-7A: Utilisation of Cooking cost (Upper Primary Classes, VI-VIII) for 2017-18</t>
  </si>
  <si>
    <t>* state share includes funds as well as monetary value of the commodities supplied by the State/UT</t>
  </si>
  <si>
    <t>Table - AT - 10 B</t>
  </si>
  <si>
    <t>*Total Sanction during 2012-13 to 2017-18</t>
  </si>
  <si>
    <t>Table: AT-27 D : Proposal for coverage of children and working days  for Upper Primary (Classes VI-VIII) in Drought affected areas  during 2018-19</t>
  </si>
  <si>
    <t>Table: AT-27 D</t>
  </si>
  <si>
    <t>Kitchen-cum-store sanctioned during 2006-07 to 2017-18</t>
  </si>
  <si>
    <t>Total No. of Cook-cum-helpers required in drought affected areas, if any</t>
  </si>
  <si>
    <t>Table: AT- 32</t>
  </si>
  <si>
    <t>Table: AT-32:  PAB-MDM Approval vs. PERFORMANCE (Primary Classes I to V) during 2017-18 - Drought</t>
  </si>
  <si>
    <t>Foodgrains</t>
  </si>
  <si>
    <t xml:space="preserve">Hon. to cook-cum-helpers </t>
  </si>
  <si>
    <t>Allocation</t>
  </si>
  <si>
    <t>Utilisation</t>
  </si>
  <si>
    <t>Allocation (Centre +State)</t>
  </si>
  <si>
    <t>Utilisation (Centre +State)</t>
  </si>
  <si>
    <t>Table: AT-32A</t>
  </si>
  <si>
    <t>Table: AT-32 A:  PAB-MDM Approval vs. PERFORMANCE (Upper Primary, Classes VI to VIII) during 2017-18 - Drought</t>
  </si>
  <si>
    <t>Information on Kitchen Garden</t>
  </si>
  <si>
    <t xml:space="preserve">AT - 10 E </t>
  </si>
  <si>
    <t>AT - 4 B</t>
  </si>
  <si>
    <t>Information on Aadhaar Enrolment</t>
  </si>
  <si>
    <t>AT - 32</t>
  </si>
  <si>
    <t>PAB-MDM Approval vs. PERFORMANCE (Primary Classes I to V) during 2017-18 - Drought</t>
  </si>
  <si>
    <t>AT - 32 A</t>
  </si>
  <si>
    <t>PAB-MDM Approval vs. PERFORMANCE (Upper Primary, Classes VI to VIII) during 2017-18 - Drought</t>
  </si>
  <si>
    <t>GENERAL INFORMATION for 2017-18</t>
  </si>
  <si>
    <t>Details of  Provisions  in the State Budget 2017-18</t>
  </si>
  <si>
    <t>Releasing of Funds from State to Directorate / Authority / District / Block / School level for 2017-18</t>
  </si>
  <si>
    <t>No. of Institutions in the State vis a vis Institutions serving MDM during 2017-18</t>
  </si>
  <si>
    <t>No. of Institutions covered  (Primary, Classes I-V)  during 2017-18</t>
  </si>
  <si>
    <t>No. of Institutions covered (Upper Primary with Primary, Classes I-VIII) during 2017-18</t>
  </si>
  <si>
    <t>No. of Institutions covered (Upper Primary without Primary, Classes VI-VIII) during 2017-18</t>
  </si>
  <si>
    <t>Enrolment vis-à-vis availed for MDM  (Primary,Classes I- V) during 2017-18</t>
  </si>
  <si>
    <t>PAB-MDM Approval vs. PERFORMANCE (Primary, Classes I - V) during 2017-18</t>
  </si>
  <si>
    <t>PAB-MDM Approval vs. PERFORMANCE (Upper Primary, Classes VI to VIII) during 2017-18</t>
  </si>
  <si>
    <t>PAB-MDM Approval vs. PERFORMANCE NCLP Schools during 2017-18</t>
  </si>
  <si>
    <t>PAB-MDM Approval vs. PERFORMANCE (Primary, Classes I - V) during 2017-18 - Drought</t>
  </si>
  <si>
    <t>Utilisation of foodgrains  (Primary, Classes I-V) during 2017-18</t>
  </si>
  <si>
    <t>Utilisation of foodgrains  (Upper Primary, Classes VI-VIII) during 2017-18</t>
  </si>
  <si>
    <t>PAYMENT OF COST OF FOOD GRAINS TO FCI (Primary and Upper Primary Classes I-VIII) during 2017-18</t>
  </si>
  <si>
    <t>Utilisation of foodgrains (Coarse Grain) during 2017-18</t>
  </si>
  <si>
    <t>Utilisation of Cooking Cost (Primary, Classes I-V) during 2017-18</t>
  </si>
  <si>
    <t>Utilisation of Cooking cost (Upper Primary Classes, VI-VIII) for 2017-18</t>
  </si>
  <si>
    <t>Utilisation of Central Assitance towards Transportation Assistance (Primary &amp; Upper Primary,Classes I-VIII) during 2017-18</t>
  </si>
  <si>
    <t>Utilisation of Central Assistance towards MME  (Primary &amp; Upper Primary,Classes I-VIII) during 2017-18</t>
  </si>
  <si>
    <t>Details of Meetings at district level during 2017-18</t>
  </si>
  <si>
    <t>Coverage under Rashtriya Bal Swasthya Karykram (School Health Programme) - 2017-18</t>
  </si>
  <si>
    <t>Annual and Monthly data entry status in MDM-MIS during 2017-18</t>
  </si>
  <si>
    <t>Implementation of Automated Monitoring System  during 2017-18</t>
  </si>
  <si>
    <t>Number of School Working Days (Upper Primary,Classes VI-VIII) for 2018-19</t>
  </si>
  <si>
    <t>Proposal for coverage of children and working days  for 2018-19  (Primary Classes, I-V)</t>
  </si>
  <si>
    <t>Proposal for coverage of children and working days  for 2018-19  (Upper Primary,Classes VI-VIII)</t>
  </si>
  <si>
    <t>Proposal for coverage of children for NCLP Schools during 2018-19</t>
  </si>
  <si>
    <t>Proposal for coverage of children and working days  for Primary (Classes I-V) in Drought affected areas  during 2018-19</t>
  </si>
  <si>
    <t>Proposal for coverage of children and working days  for  Upper Primary (Classes VI-VIII)in Drought affected areas  during 2018-19</t>
  </si>
  <si>
    <t>Requirement of kitchen-cum-stores in the Primary and Upper Primary schools for the year 2018-19</t>
  </si>
  <si>
    <t>Requirement of kitchen cum stores as per Plinth Area Norm in the Primary and Upper Primary schools for the year 2018-19</t>
  </si>
  <si>
    <t>Requirement of Kitchen Devices during 2018-19 in Primary &amp; Upper Primary Schools</t>
  </si>
  <si>
    <t>Requirement of Cook cum Helpers for 2018-19</t>
  </si>
  <si>
    <t>Budget Provision for the Year 2018-19</t>
  </si>
  <si>
    <t>(For the Period 01.04.17 to 31.03.18)</t>
  </si>
  <si>
    <t>During 01.04.17 to 31.03.2018</t>
  </si>
  <si>
    <t>During 01.04.17 to 31.03.18</t>
  </si>
  <si>
    <t>(For the Period 01.4.17 to 31.03.18)</t>
  </si>
  <si>
    <t>(As on 31st March, 2018)</t>
  </si>
  <si>
    <t>As on 31st March, 2018</t>
  </si>
  <si>
    <t>Budget Released till 31.03.2018</t>
  </si>
  <si>
    <t xml:space="preserve">Total Unspent Balance as on 31.03.2018   </t>
  </si>
  <si>
    <t xml:space="preserve">Total Unspent Balance as on 31.03.2018                                            </t>
  </si>
  <si>
    <t>Unspent Balance as on 31.03.2018</t>
  </si>
  <si>
    <r>
      <t xml:space="preserve">Unspent Balance as on 31.03.2018  [Col. 4+ Col.5+Col.6 -Col.8] </t>
    </r>
    <r>
      <rPr>
        <sz val="10"/>
        <rFont val="Arial"/>
        <family val="2"/>
      </rPr>
      <t xml:space="preserve"> </t>
    </r>
  </si>
  <si>
    <t>Unspent balance as on 31.03.2018               [Col: (4+5)-7]</t>
  </si>
  <si>
    <t>Feb</t>
  </si>
  <si>
    <t>Mar</t>
  </si>
  <si>
    <t>Apr, 2017</t>
  </si>
  <si>
    <t>Dec, 2017</t>
  </si>
  <si>
    <t>Jan, 2018</t>
  </si>
  <si>
    <t>Coarse Grains</t>
  </si>
  <si>
    <t>Table: AT-31 : Budget Provision for the Year 2018-19</t>
  </si>
  <si>
    <r>
      <t xml:space="preserve">No. of working days </t>
    </r>
    <r>
      <rPr>
        <b/>
        <sz val="8"/>
        <rFont val="Arial"/>
        <family val="2"/>
      </rPr>
      <t xml:space="preserve">(During 01.04.17 to 31.03.18)     </t>
    </r>
    <r>
      <rPr>
        <b/>
        <sz val="10"/>
        <rFont val="Arial"/>
        <family val="2"/>
      </rPr>
      <t xml:space="preserve">             </t>
    </r>
  </si>
  <si>
    <t>Number of School Working Days (Primary,Classes I-V) for 2018-19</t>
  </si>
  <si>
    <t xml:space="preserve">No. of working days (During 01.04.17 to 31.03.18)                  </t>
  </si>
  <si>
    <t>Engaged in 2017-18</t>
  </si>
  <si>
    <t>2018-19</t>
  </si>
  <si>
    <t>Table: AT- 10 F</t>
  </si>
  <si>
    <t>Total Schools</t>
  </si>
  <si>
    <t>Schools having drinking water facilities</t>
  </si>
  <si>
    <t>Schools having safe drinking water facilities</t>
  </si>
  <si>
    <t>Number of Schools having facility of water filtration</t>
  </si>
  <si>
    <t>Types of filtration* used (number of schools)</t>
  </si>
  <si>
    <t>Any Innovation for purification of water</t>
  </si>
  <si>
    <t>Source of Funds used</t>
  </si>
  <si>
    <t>Membrane technology Purification</t>
  </si>
  <si>
    <t>UV purification or e-boiling</t>
  </si>
  <si>
    <t>Candle filter purifier</t>
  </si>
  <si>
    <t>Activated carbon filter purifier</t>
  </si>
  <si>
    <t>CSR</t>
  </si>
  <si>
    <t>Donations etc.</t>
  </si>
  <si>
    <t>RO</t>
  </si>
  <si>
    <t>UF</t>
  </si>
  <si>
    <t>AT - 10 F</t>
  </si>
  <si>
    <t>Information on Drinking water facilites</t>
  </si>
  <si>
    <t>Table AT-10 F: Information on Drinking water facilites</t>
  </si>
  <si>
    <t>East Khasi Hills</t>
  </si>
  <si>
    <t>Ri Bhoi</t>
  </si>
  <si>
    <t>West Khasi Hills</t>
  </si>
  <si>
    <t>South West Khasi Hills</t>
  </si>
  <si>
    <t>West Jaintia Hills</t>
  </si>
  <si>
    <t>East Jaintia Hills</t>
  </si>
  <si>
    <t>East Garo Hills</t>
  </si>
  <si>
    <t>North Garo Hills</t>
  </si>
  <si>
    <t>West Garo Hills</t>
  </si>
  <si>
    <t>South West Garo Hills</t>
  </si>
  <si>
    <t>South Garo Hills</t>
  </si>
  <si>
    <t>State / UT: Meghalaya</t>
  </si>
  <si>
    <t>State/UT : Meghalaya</t>
  </si>
  <si>
    <t>Meghalaya</t>
  </si>
  <si>
    <t>District : Meghalaya</t>
  </si>
  <si>
    <t xml:space="preserve">Principal Secretary/Secretary of the Nodal Department </t>
  </si>
  <si>
    <t>Government/UT Administration of Meghalaya</t>
  </si>
  <si>
    <t xml:space="preserve"> Government/UT Administration of Meghalaya</t>
  </si>
  <si>
    <t>3.5.2017</t>
  </si>
  <si>
    <t xml:space="preserve">15.6.2017 </t>
  </si>
  <si>
    <t>April - June 2017</t>
  </si>
  <si>
    <t>17.7.2017</t>
  </si>
  <si>
    <t xml:space="preserve">8.8.2017 (CSS)
28.8.2017(ST)
</t>
  </si>
  <si>
    <t>July-Sept 2017</t>
  </si>
  <si>
    <t>10.1.2018</t>
  </si>
  <si>
    <t xml:space="preserve">12.2.2018 (CSS)
20.3.2018 (ST)
</t>
  </si>
  <si>
    <t>Feb- March 2018</t>
  </si>
  <si>
    <t xml:space="preserve">                          Government/UT Administration of Meghalaya</t>
  </si>
  <si>
    <t>STATE/UT: MEGHALAYA</t>
  </si>
  <si>
    <t>STATE/UT : MEGHALAYA</t>
  </si>
  <si>
    <t>Madarsa/ Maqtab</t>
  </si>
  <si>
    <t>Madrasa /  Maktabs</t>
  </si>
  <si>
    <t>MSSAT</t>
  </si>
  <si>
    <t xml:space="preserve">RTGS - 
 E-Transfer </t>
  </si>
  <si>
    <t>Training, &amp; Conduct atVillage and School with Publc Hearing at the end of the findings.</t>
  </si>
  <si>
    <t>State Nodal Officer</t>
  </si>
  <si>
    <t>Director</t>
  </si>
  <si>
    <t>Deputy Director</t>
  </si>
  <si>
    <t>Planning Officer</t>
  </si>
  <si>
    <t>Deputy Commissioner</t>
  </si>
  <si>
    <t>District School Education Officer</t>
  </si>
  <si>
    <t>Sub-Division School Education Officer</t>
  </si>
  <si>
    <t>Sup-Inspector of Schools</t>
  </si>
  <si>
    <t>Block Mission Coordinator</t>
  </si>
  <si>
    <t>Monitoring Officer</t>
  </si>
  <si>
    <t>MIS Coordinator</t>
  </si>
  <si>
    <t>Plan &amp; Monitoring Consultant</t>
  </si>
  <si>
    <t>Health, Food and Nutrition Con</t>
  </si>
  <si>
    <t>Research &amp; Evaluation Consultant</t>
  </si>
  <si>
    <t>Office Assistant-Data Entry</t>
  </si>
  <si>
    <t>Accountant</t>
  </si>
  <si>
    <t>Office Assistant</t>
  </si>
  <si>
    <t xml:space="preserve">Data Collector </t>
  </si>
  <si>
    <t>-</t>
  </si>
  <si>
    <t xml:space="preserve">Others (Please specify)
</t>
  </si>
  <si>
    <t>Yes</t>
  </si>
  <si>
    <t>NIL</t>
  </si>
  <si>
    <t xml:space="preserve">Reports still awaited as UDISE DCF on Water Filtration in school still in progress of compilation </t>
  </si>
  <si>
    <t xml:space="preserve">Procedures for purification of water in the state of Meghalaya are as follows:
1. Sedimentation of water.
2. Filtration through slow sand filter and Rapid sand filter system. Simplified filter, etc 
3. Storage 
- Distribution to schools.
</t>
  </si>
  <si>
    <t xml:space="preserve">1. Public Health Engineering (PHE) through National Rural Drinking Water Program.
2. State Plan
3. SSA Fund 
</t>
  </si>
  <si>
    <t>Districts</t>
  </si>
  <si>
    <t xml:space="preserve">Note: </t>
  </si>
  <si>
    <t>.</t>
  </si>
  <si>
    <t>In the State of Meghalaya there is no NCLP Schools</t>
  </si>
  <si>
    <t>In Meghalaya State there is no Drought affected area so far.</t>
  </si>
  <si>
    <t>Coarse Grain is not being use in the State of Meghalaya</t>
  </si>
  <si>
    <t>Note:</t>
  </si>
  <si>
    <t>s</t>
  </si>
  <si>
    <t xml:space="preserve">Steps have been taken by the State Government that 1380 schools located in urban areas and Block HQ to use LPG as a mode of fuel for cooking mid day meal could not be taken up due to shortage of fund, LPG connection and procurement of cylinder. </t>
  </si>
  <si>
    <t>The Pasteur Institute, Shillong has been identified for testing of food samples. Comments and views on Draft Testing Protocol to ensure quality of the meals and appropriate nutrition standards in the Mid Day Meal Scheme has been sent to the Government of India vide letter No. EDN.95/2016/46 dated Shillong, the 14th June, 2016.</t>
  </si>
  <si>
    <t>In Meghalaya there is no centralized kitchen</t>
  </si>
  <si>
    <t>No NGOs invovled in Mid Day Meal.</t>
  </si>
  <si>
    <t>Out of 11 districts, data for 8 districts have been ported on the ARMS-MDM portal.</t>
  </si>
  <si>
    <t>1)  Some of the school teachers whose number has been activated  have started sending daily MDM data. Data collection is still under progress. Training programme for implementation of ARMS has been held on 5th December 2017 at the Office of the Director of School Education and Literacy. Training programme at District Offices is still in progress.
2) As the telephone numbers of the head teachers are being collected, some of the districts have completed and other districts are in the process of collection of telephone numbers. Also the main reason behind the delay of collection of data being, majority of the schools are out of network coverage area and so sending of sms is not possible. Also majority of the schools in rural areas were using Aircel services and since Aircel services has been discontinued most of these numbers has ported to JIO services but they are unable to send SMS from their JIO numbers to the ARMS Portal. We have informed the State NIC Team about the issue. Every effort is being made by the State to rollout the same at the earliest.</t>
  </si>
  <si>
    <t>There is no discrimination of any kind in MDMS in the State.</t>
  </si>
  <si>
    <t>4) MME is being proposed @ 4%</t>
  </si>
  <si>
    <t>5) Cost of Foodgrain IS being Proposed @ Rs.3000/- per MT</t>
  </si>
  <si>
    <t>6 SSA School &amp; 12 STC did not function in 2017-18 and 3 New Govt. Aided Schools proposed to be cover in 
2018-19</t>
  </si>
  <si>
    <t>Theres is no cooking agencies who are involved in Mid Day Meal</t>
  </si>
  <si>
    <t>1) 120 which shows in progress is actualy completed but Ucs and completion report is awaited from these 120 Schools.</t>
  </si>
  <si>
    <t>2) 446 units of kitchen sheds which PAB has approved during 2014-15, sanction will be released as soon as Utilisation Certificate of 3723 units of kithcen sheds are submitted to GOI.</t>
  </si>
  <si>
    <t>13 Govt, 2 GA &amp; 150 STC  didn’t function in 2017-18 and 64 New Govt. Aided Schools</t>
  </si>
  <si>
    <t>Out of 250 Schools, 67 schools are New Govt.Aided Schools. List of New Govt.Aided Schools is at Annexure-A to be covered in 2018-19</t>
  </si>
  <si>
    <t>Enrolment of New Schools</t>
  </si>
  <si>
    <t>Note: The coverage of the children of 2nd Quarter during 2017-18 is 382157. For the year 2018-19, 2427 enroled children in 64 New School may also be approved. 
         Hence the total Primary Children to be approved are 384584.</t>
  </si>
  <si>
    <t>Requirement of Foodgrains
 (in MTs)</t>
  </si>
  <si>
    <t>Cook-cum-helpers may kindly be approved at last year PAB approval 2017-18 plus 228 additional cook-cum-helpers. List is attached at Annexure-B</t>
  </si>
  <si>
    <t>120 which shows in progress is actualy completed but Utilisation Certificate and completion report is awaited from these 120 Schools.</t>
  </si>
  <si>
    <t>Proposal for 67 new kitchen devices for new schools which did not cover in 2017-18</t>
  </si>
  <si>
    <t>3) Transportation Assistance is proposed at a new PDS Rate of Rs.193 per quintal</t>
  </si>
  <si>
    <t>1) Cooking Cost is being proposed at the new rate as per Table AT-1. [Primary=Rs.5.00 (CSS=Rs4.50 &amp; State Share=Rs.0.50) and Upper Primary=Rs.7.00 (CSS=Rs.6.16 &amp; State Share Rs.0.84)]</t>
  </si>
  <si>
    <t>2) Proposal for honorarium to cooks is as per new rate proposed as per Table AT-1  [Rs.2000/- PM for 12 Months (CSS=Rs1800 &amp; State Share=Rs.200)]</t>
  </si>
  <si>
    <t>Note:  Without  awating for Sanction from GOI, the State  utilises the corpus fund available and returns back as soon as GOI funds are received.</t>
  </si>
  <si>
    <t>The State Meghalaya is excempted from Aadhaar seeded Enrolment</t>
  </si>
  <si>
    <t>Note: The coverage of the children of 1st Quarter during 2017-18 is 142236. For the year 2018-19, 172 enroled children in 3 New School may also be approved. 
         Hence the total Upper Primary Children to be approved are 142408.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</si>
</sst>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0" x14ac:knownFonts="1">
    <font>
      <sz val="10"/>
      <name val="Arial"/>
    </font>
    <font>
      <sz val="11"/>
      <color theme="1"/>
      <name val="Calibri"/>
      <family val="2"/>
      <scheme val="minor"/>
    </font>
    <font>
      <sz val="11"/>
      <color theme="1"/>
      <name val="Calibri"/>
      <family val="2"/>
      <scheme val="minor"/>
    </font>
    <font>
      <b/>
      <sz val="10"/>
      <name val="Arial"/>
      <family val="2"/>
    </font>
    <font>
      <b/>
      <i/>
      <u/>
      <sz val="12"/>
      <name val="Arial"/>
      <family val="2"/>
    </font>
    <font>
      <b/>
      <sz val="14"/>
      <name val="Arial"/>
      <family val="2"/>
    </font>
    <font>
      <b/>
      <u/>
      <sz val="12"/>
      <name val="Arial"/>
      <family val="2"/>
    </font>
    <font>
      <b/>
      <sz val="12"/>
      <name val="Arial"/>
      <family val="2"/>
    </font>
    <font>
      <sz val="10"/>
      <name val="Arial"/>
      <family val="2"/>
    </font>
    <font>
      <b/>
      <u/>
      <sz val="10"/>
      <name val="Arial"/>
      <family val="2"/>
    </font>
    <font>
      <sz val="8"/>
      <name val="Arial"/>
      <family val="2"/>
    </font>
    <font>
      <i/>
      <sz val="10"/>
      <name val="Arial"/>
      <family val="2"/>
    </font>
    <font>
      <b/>
      <sz val="16"/>
      <name val="Arial"/>
      <family val="2"/>
    </font>
    <font>
      <sz val="12"/>
      <name val="Arial"/>
      <family val="2"/>
    </font>
    <font>
      <sz val="11"/>
      <name val="Arial"/>
      <family val="2"/>
    </font>
    <font>
      <b/>
      <i/>
      <u/>
      <sz val="10"/>
      <name val="Arial"/>
      <family val="2"/>
    </font>
    <font>
      <b/>
      <sz val="11"/>
      <name val="Arial"/>
      <family val="2"/>
    </font>
    <font>
      <b/>
      <u/>
      <sz val="11"/>
      <name val="Arial"/>
      <family val="2"/>
    </font>
    <font>
      <b/>
      <i/>
      <sz val="10"/>
      <name val="Arial"/>
      <family val="2"/>
    </font>
    <font>
      <b/>
      <sz val="11"/>
      <color indexed="8"/>
      <name val="Calibri"/>
      <family val="2"/>
    </font>
    <font>
      <sz val="11"/>
      <color indexed="8"/>
      <name val="Arial"/>
      <family val="2"/>
    </font>
    <font>
      <b/>
      <sz val="11"/>
      <color indexed="8"/>
      <name val="Arial"/>
      <family val="2"/>
    </font>
    <font>
      <b/>
      <sz val="12"/>
      <color indexed="8"/>
      <name val="Arial"/>
      <family val="2"/>
    </font>
    <font>
      <b/>
      <sz val="10"/>
      <color indexed="8"/>
      <name val="Arial"/>
      <family val="2"/>
    </font>
    <font>
      <b/>
      <u/>
      <sz val="12"/>
      <color indexed="8"/>
      <name val="Arial"/>
      <family val="2"/>
    </font>
    <font>
      <b/>
      <i/>
      <sz val="11"/>
      <color indexed="8"/>
      <name val="Calibri"/>
      <family val="2"/>
    </font>
    <font>
      <b/>
      <i/>
      <sz val="11"/>
      <name val="Arial"/>
      <family val="2"/>
    </font>
    <font>
      <i/>
      <sz val="11"/>
      <name val="Arial"/>
      <family val="2"/>
    </font>
    <font>
      <b/>
      <i/>
      <sz val="10"/>
      <color indexed="8"/>
      <name val="Arial"/>
      <family val="2"/>
    </font>
    <font>
      <b/>
      <i/>
      <sz val="11"/>
      <color indexed="8"/>
      <name val="Arial"/>
      <family val="2"/>
    </font>
    <font>
      <b/>
      <u/>
      <sz val="14"/>
      <color indexed="8"/>
      <name val="Arial"/>
      <family val="2"/>
    </font>
    <font>
      <b/>
      <sz val="10"/>
      <color indexed="8"/>
      <name val="Calibri"/>
      <family val="2"/>
    </font>
    <font>
      <i/>
      <u/>
      <sz val="11"/>
      <name val="Arial"/>
      <family val="2"/>
    </font>
    <font>
      <b/>
      <sz val="12"/>
      <name val="Trebuchet MS"/>
      <family val="2"/>
    </font>
    <font>
      <b/>
      <sz val="16"/>
      <name val="Trebuchet MS"/>
      <family val="2"/>
    </font>
    <font>
      <sz val="10"/>
      <name val="Trebuchet MS"/>
      <family val="2"/>
    </font>
    <font>
      <b/>
      <sz val="10"/>
      <name val="Trebuchet MS"/>
      <family val="2"/>
    </font>
    <font>
      <b/>
      <i/>
      <sz val="10"/>
      <name val="Trebuchet MS"/>
      <family val="2"/>
    </font>
    <font>
      <b/>
      <sz val="7"/>
      <color indexed="8"/>
      <name val="Calibri"/>
      <family val="2"/>
    </font>
    <font>
      <b/>
      <sz val="10"/>
      <color indexed="10"/>
      <name val="Arial"/>
      <family val="2"/>
    </font>
    <font>
      <b/>
      <sz val="8"/>
      <color indexed="10"/>
      <name val="Arial"/>
      <family val="2"/>
    </font>
    <font>
      <b/>
      <i/>
      <sz val="12"/>
      <name val="Trebuchet MS"/>
      <family val="2"/>
    </font>
    <font>
      <b/>
      <sz val="8"/>
      <name val="Arial"/>
      <family val="2"/>
    </font>
    <font>
      <sz val="36"/>
      <name val="Arial"/>
      <family val="2"/>
    </font>
    <font>
      <sz val="28"/>
      <name val="Arial"/>
      <family val="2"/>
    </font>
    <font>
      <sz val="11"/>
      <color theme="1"/>
      <name val="Calibri"/>
      <family val="2"/>
      <scheme val="minor"/>
    </font>
    <font>
      <b/>
      <sz val="11"/>
      <color theme="1"/>
      <name val="Calibri"/>
      <family val="2"/>
      <scheme val="minor"/>
    </font>
    <font>
      <b/>
      <i/>
      <sz val="11"/>
      <color theme="1"/>
      <name val="Calibri"/>
      <family val="2"/>
      <scheme val="minor"/>
    </font>
    <font>
      <b/>
      <sz val="9"/>
      <color theme="1"/>
      <name val="Calibri"/>
      <family val="2"/>
      <scheme val="minor"/>
    </font>
    <font>
      <b/>
      <sz val="16"/>
      <color theme="1"/>
      <name val="Calibri"/>
      <family val="2"/>
      <scheme val="minor"/>
    </font>
    <font>
      <b/>
      <sz val="11"/>
      <color theme="1"/>
      <name val="Cambria"/>
      <family val="1"/>
      <scheme val="major"/>
    </font>
    <font>
      <b/>
      <i/>
      <sz val="10"/>
      <color theme="1"/>
      <name val="Cambria"/>
      <family val="1"/>
      <scheme val="major"/>
    </font>
    <font>
      <sz val="10"/>
      <color theme="1"/>
      <name val="Cambria"/>
      <family val="1"/>
      <scheme val="major"/>
    </font>
    <font>
      <b/>
      <i/>
      <sz val="10"/>
      <color theme="1"/>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sz val="10"/>
      <color rgb="FFFF0000"/>
      <name val="Arial"/>
      <family val="2"/>
    </font>
    <font>
      <sz val="10"/>
      <name val="Calibri"/>
      <family val="2"/>
      <scheme val="minor"/>
    </font>
    <font>
      <sz val="10"/>
      <color theme="1"/>
      <name val="Arial"/>
      <family val="2"/>
    </font>
    <font>
      <b/>
      <sz val="10"/>
      <color theme="1"/>
      <name val="Cambria"/>
      <family val="1"/>
      <scheme val="major"/>
    </font>
    <font>
      <sz val="12"/>
      <color theme="1"/>
      <name val="Calibri"/>
      <family val="2"/>
      <scheme val="minor"/>
    </font>
    <font>
      <b/>
      <sz val="10"/>
      <color theme="1"/>
      <name val="Arial"/>
      <family val="2"/>
    </font>
    <font>
      <sz val="12"/>
      <color rgb="FF000000"/>
      <name val="Calibri"/>
      <family val="2"/>
    </font>
    <font>
      <sz val="12"/>
      <name val="Calibri"/>
      <family val="2"/>
    </font>
    <font>
      <sz val="10"/>
      <color indexed="8"/>
      <name val="Arial"/>
      <family val="2"/>
    </font>
    <font>
      <sz val="11"/>
      <color indexed="8"/>
      <name val="Calibri"/>
      <family val="2"/>
    </font>
    <font>
      <b/>
      <u/>
      <sz val="10"/>
      <color theme="1"/>
      <name val="Arial"/>
      <family val="2"/>
    </font>
    <font>
      <sz val="16"/>
      <name val="Arial"/>
      <family val="2"/>
    </font>
    <font>
      <sz val="10"/>
      <name val="Arial"/>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right style="thin">
        <color indexed="64"/>
      </right>
      <top/>
      <bottom/>
      <diagonal/>
    </border>
  </borders>
  <cellStyleXfs count="9">
    <xf numFmtId="0" fontId="0" fillId="0" borderId="0"/>
    <xf numFmtId="0" fontId="45" fillId="0" borderId="0"/>
    <xf numFmtId="0" fontId="45" fillId="0" borderId="0"/>
    <xf numFmtId="0" fontId="8" fillId="0" borderId="0"/>
    <xf numFmtId="0" fontId="8" fillId="0" borderId="0"/>
    <xf numFmtId="0" fontId="8" fillId="0" borderId="0"/>
    <xf numFmtId="0" fontId="2" fillId="0" borderId="0"/>
    <xf numFmtId="0" fontId="1" fillId="0" borderId="0"/>
    <xf numFmtId="9" fontId="69" fillId="0" borderId="0" applyFont="0" applyFill="0" applyBorder="0" applyAlignment="0" applyProtection="0"/>
  </cellStyleXfs>
  <cellXfs count="1069">
    <xf numFmtId="0" fontId="0" fillId="0" borderId="0" xfId="0"/>
    <xf numFmtId="0" fontId="3" fillId="0" borderId="0" xfId="0" applyFont="1" applyAlignment="1">
      <alignment horizontal="center"/>
    </xf>
    <xf numFmtId="0" fontId="3" fillId="0" borderId="1" xfId="0" applyFont="1" applyBorder="1" applyAlignment="1">
      <alignment horizontal="center" vertical="top" wrapText="1"/>
    </xf>
    <xf numFmtId="0" fontId="3" fillId="0" borderId="2" xfId="0" applyFont="1" applyBorder="1" applyAlignment="1">
      <alignment horizontal="center"/>
    </xf>
    <xf numFmtId="0" fontId="3" fillId="0" borderId="3" xfId="0" applyFont="1" applyBorder="1" applyAlignment="1">
      <alignment horizontal="center" vertical="top" wrapText="1"/>
    </xf>
    <xf numFmtId="0" fontId="3" fillId="0" borderId="2"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0" fillId="0" borderId="2" xfId="0" applyBorder="1" applyAlignment="1">
      <alignment horizontal="center"/>
    </xf>
    <xf numFmtId="0" fontId="0" fillId="0" borderId="2" xfId="0" applyBorder="1"/>
    <xf numFmtId="0" fontId="0" fillId="0" borderId="0" xfId="0" applyFill="1" applyBorder="1" applyAlignment="1">
      <alignment horizontal="left"/>
    </xf>
    <xf numFmtId="0" fontId="3" fillId="0" borderId="0" xfId="0" applyFont="1" applyBorder="1" applyAlignment="1">
      <alignment horizontal="center"/>
    </xf>
    <xf numFmtId="0" fontId="0" fillId="0" borderId="0" xfId="0" applyBorder="1"/>
    <xf numFmtId="0" fontId="7" fillId="0" borderId="0" xfId="0" applyFont="1"/>
    <xf numFmtId="0" fontId="3" fillId="0" borderId="0" xfId="0" applyFont="1"/>
    <xf numFmtId="0" fontId="8" fillId="0" borderId="0" xfId="0" applyFont="1"/>
    <xf numFmtId="0" fontId="3" fillId="0" borderId="0" xfId="0" applyFont="1" applyBorder="1" applyAlignment="1">
      <alignment horizontal="right"/>
    </xf>
    <xf numFmtId="0" fontId="8" fillId="0" borderId="2" xfId="0" applyFont="1" applyBorder="1" applyAlignment="1">
      <alignment horizontal="center" vertical="top" wrapText="1"/>
    </xf>
    <xf numFmtId="0" fontId="8" fillId="0" borderId="2" xfId="0" applyFont="1" applyBorder="1" applyAlignment="1">
      <alignment horizontal="center"/>
    </xf>
    <xf numFmtId="0" fontId="8" fillId="0" borderId="2" xfId="0" applyFont="1" applyBorder="1"/>
    <xf numFmtId="0" fontId="8" fillId="0" borderId="0" xfId="0" applyFont="1" applyFill="1" applyBorder="1" applyAlignment="1">
      <alignment horizontal="left"/>
    </xf>
    <xf numFmtId="0" fontId="8" fillId="0" borderId="0" xfId="0" applyFont="1" applyBorder="1"/>
    <xf numFmtId="0" fontId="10" fillId="0" borderId="0" xfId="0" applyFont="1" applyAlignment="1">
      <alignment horizontal="center"/>
    </xf>
    <xf numFmtId="0" fontId="10" fillId="0" borderId="0" xfId="0" applyFont="1" applyBorder="1" applyAlignment="1">
      <alignment horizontal="center"/>
    </xf>
    <xf numFmtId="0" fontId="8" fillId="0" borderId="0" xfId="0" applyFont="1" applyBorder="1" applyAlignment="1">
      <alignment horizontal="left"/>
    </xf>
    <xf numFmtId="0" fontId="3" fillId="0" borderId="6" xfId="0" applyFont="1" applyFill="1" applyBorder="1" applyAlignment="1">
      <alignment horizontal="center" vertical="top" wrapText="1"/>
    </xf>
    <xf numFmtId="0" fontId="3" fillId="0" borderId="2" xfId="0" applyFont="1" applyFill="1" applyBorder="1" applyAlignment="1">
      <alignment horizontal="center" vertical="top" wrapText="1"/>
    </xf>
    <xf numFmtId="0" fontId="8" fillId="0" borderId="5" xfId="0" applyFont="1" applyBorder="1"/>
    <xf numFmtId="0" fontId="8" fillId="0" borderId="6" xfId="0" applyFont="1" applyBorder="1"/>
    <xf numFmtId="0" fontId="3" fillId="0" borderId="2" xfId="0" applyFont="1" applyBorder="1"/>
    <xf numFmtId="0" fontId="3" fillId="0" borderId="0" xfId="0" applyFont="1" applyBorder="1"/>
    <xf numFmtId="0" fontId="3" fillId="0" borderId="0" xfId="0" applyFont="1" applyAlignment="1">
      <alignment horizontal="left"/>
    </xf>
    <xf numFmtId="0" fontId="3" fillId="0" borderId="0" xfId="0" applyFont="1" applyAlignment="1">
      <alignment horizontal="right"/>
    </xf>
    <xf numFmtId="0" fontId="3" fillId="0" borderId="1" xfId="0" applyFont="1" applyFill="1" applyBorder="1" applyAlignment="1">
      <alignment horizontal="center" vertical="top" wrapText="1"/>
    </xf>
    <xf numFmtId="0" fontId="8" fillId="0" borderId="0" xfId="0" applyFont="1" applyBorder="1" applyAlignment="1">
      <alignment vertical="top"/>
    </xf>
    <xf numFmtId="0" fontId="3" fillId="0" borderId="0" xfId="0" applyFont="1" applyAlignment="1"/>
    <xf numFmtId="0" fontId="8" fillId="0" borderId="0" xfId="0" applyFont="1" applyAlignment="1">
      <alignment vertical="top" wrapText="1"/>
    </xf>
    <xf numFmtId="0" fontId="8" fillId="0" borderId="2" xfId="0" applyFont="1" applyBorder="1" applyAlignment="1">
      <alignment vertical="top" wrapText="1"/>
    </xf>
    <xf numFmtId="0" fontId="3" fillId="0" borderId="2" xfId="0" applyFont="1" applyBorder="1" applyAlignment="1">
      <alignment vertical="top" wrapText="1"/>
    </xf>
    <xf numFmtId="0" fontId="7" fillId="0" borderId="0" xfId="0" applyFont="1" applyAlignment="1">
      <alignment horizontal="center"/>
    </xf>
    <xf numFmtId="0" fontId="4" fillId="0" borderId="0" xfId="0" applyFont="1" applyAlignment="1">
      <alignment horizontal="right"/>
    </xf>
    <xf numFmtId="0" fontId="8" fillId="0" borderId="0" xfId="0" applyFont="1" applyBorder="1" applyAlignment="1">
      <alignment horizontal="left" wrapText="1"/>
    </xf>
    <xf numFmtId="0" fontId="4" fillId="0" borderId="0" xfId="0" applyFont="1" applyAlignment="1"/>
    <xf numFmtId="0" fontId="12" fillId="0" borderId="0" xfId="0" applyFont="1" applyAlignment="1"/>
    <xf numFmtId="0" fontId="13" fillId="0" borderId="0" xfId="0" applyFont="1" applyAlignment="1"/>
    <xf numFmtId="0" fontId="6" fillId="0" borderId="0" xfId="0" applyFont="1" applyAlignment="1">
      <alignment horizontal="center" wrapText="1"/>
    </xf>
    <xf numFmtId="0" fontId="6" fillId="0" borderId="0" xfId="0" applyFont="1" applyAlignment="1">
      <alignment horizontal="center"/>
    </xf>
    <xf numFmtId="0" fontId="15" fillId="0" borderId="0" xfId="0" applyFont="1" applyAlignment="1">
      <alignment horizontal="right"/>
    </xf>
    <xf numFmtId="0" fontId="14" fillId="0" borderId="0" xfId="0" applyFont="1"/>
    <xf numFmtId="0" fontId="16" fillId="0" borderId="2" xfId="0" applyFont="1" applyBorder="1" applyAlignment="1">
      <alignment horizontal="center"/>
    </xf>
    <xf numFmtId="0" fontId="16" fillId="0" borderId="2" xfId="0" applyFont="1" applyBorder="1" applyAlignment="1">
      <alignment horizontal="center" vertical="top" wrapText="1"/>
    </xf>
    <xf numFmtId="0" fontId="14" fillId="0" borderId="2" xfId="0" applyFont="1" applyBorder="1"/>
    <xf numFmtId="0" fontId="14" fillId="0" borderId="2" xfId="0" applyFont="1" applyBorder="1" applyAlignment="1">
      <alignment horizontal="center"/>
    </xf>
    <xf numFmtId="0" fontId="16" fillId="0" borderId="0" xfId="0" applyFont="1"/>
    <xf numFmtId="0" fontId="14" fillId="0" borderId="0" xfId="0" applyFont="1" applyBorder="1"/>
    <xf numFmtId="0" fontId="14" fillId="0" borderId="0" xfId="0" applyFont="1" applyAlignment="1">
      <alignment horizontal="center" vertical="top" wrapText="1"/>
    </xf>
    <xf numFmtId="0" fontId="14" fillId="0" borderId="0" xfId="0" applyFont="1" applyAlignment="1">
      <alignment vertical="top" wrapText="1"/>
    </xf>
    <xf numFmtId="0" fontId="14" fillId="0" borderId="2" xfId="0" applyFont="1" applyBorder="1" applyAlignment="1">
      <alignment horizontal="center" vertical="top" wrapText="1"/>
    </xf>
    <xf numFmtId="0" fontId="14" fillId="0" borderId="2" xfId="0" applyFont="1" applyBorder="1" applyAlignment="1">
      <alignment vertical="top" wrapText="1"/>
    </xf>
    <xf numFmtId="0" fontId="16" fillId="0" borderId="2" xfId="0" applyFont="1" applyFill="1" applyBorder="1" applyAlignment="1">
      <alignment vertical="top" wrapText="1"/>
    </xf>
    <xf numFmtId="0" fontId="14" fillId="0" borderId="0" xfId="0" applyFont="1" applyBorder="1" applyAlignment="1">
      <alignment vertical="top" wrapText="1"/>
    </xf>
    <xf numFmtId="0" fontId="16" fillId="0" borderId="0" xfId="0" applyFont="1" applyFill="1" applyBorder="1" applyAlignment="1">
      <alignment vertical="top" wrapText="1"/>
    </xf>
    <xf numFmtId="0" fontId="14" fillId="0" borderId="0" xfId="0" applyFont="1" applyBorder="1" applyAlignment="1">
      <alignment horizontal="center" vertical="top" wrapText="1"/>
    </xf>
    <xf numFmtId="0" fontId="17" fillId="0" borderId="0" xfId="0" applyFont="1" applyAlignment="1">
      <alignment horizontal="center" vertical="top" wrapText="1"/>
    </xf>
    <xf numFmtId="0" fontId="18" fillId="0" borderId="2" xfId="0" applyFont="1" applyBorder="1" applyAlignment="1">
      <alignment horizontal="center" vertical="top" wrapText="1"/>
    </xf>
    <xf numFmtId="0" fontId="18" fillId="0" borderId="2" xfId="0" applyFont="1" applyBorder="1" applyAlignment="1">
      <alignment horizontal="center" vertical="top"/>
    </xf>
    <xf numFmtId="0" fontId="3" fillId="0" borderId="2" xfId="0" applyFont="1" applyBorder="1" applyAlignment="1">
      <alignment horizontal="center" vertical="top"/>
    </xf>
    <xf numFmtId="0" fontId="18" fillId="0" borderId="0" xfId="0" applyFont="1"/>
    <xf numFmtId="0" fontId="18" fillId="0" borderId="2" xfId="0" quotePrefix="1" applyFont="1" applyBorder="1" applyAlignment="1">
      <alignment horizontal="center" vertical="top" wrapText="1"/>
    </xf>
    <xf numFmtId="0" fontId="16" fillId="0" borderId="2" xfId="0" applyFont="1" applyBorder="1" applyAlignment="1">
      <alignment horizontal="center" wrapText="1"/>
    </xf>
    <xf numFmtId="0" fontId="20" fillId="0" borderId="0" xfId="1" applyFont="1"/>
    <xf numFmtId="0" fontId="21" fillId="0" borderId="2" xfId="1" applyFont="1" applyBorder="1" applyAlignment="1">
      <alignment horizontal="center" vertical="top" wrapText="1"/>
    </xf>
    <xf numFmtId="0" fontId="45" fillId="0" borderId="0" xfId="1"/>
    <xf numFmtId="0" fontId="45" fillId="0" borderId="0" xfId="1" applyAlignment="1">
      <alignment horizontal="left"/>
    </xf>
    <xf numFmtId="0" fontId="22" fillId="0" borderId="0" xfId="1" applyFont="1" applyAlignment="1">
      <alignment horizontal="left"/>
    </xf>
    <xf numFmtId="0" fontId="45" fillId="0" borderId="7" xfId="1" applyBorder="1" applyAlignment="1">
      <alignment horizontal="center"/>
    </xf>
    <xf numFmtId="0" fontId="19" fillId="0" borderId="0" xfId="1" applyFont="1"/>
    <xf numFmtId="0" fontId="19" fillId="0" borderId="0" xfId="1" applyFont="1" applyAlignment="1">
      <alignment horizontal="center"/>
    </xf>
    <xf numFmtId="0" fontId="45" fillId="0" borderId="2" xfId="1" applyBorder="1"/>
    <xf numFmtId="0" fontId="45" fillId="0" borderId="0" xfId="1" applyBorder="1"/>
    <xf numFmtId="0" fontId="3" fillId="0" borderId="0" xfId="0" applyFont="1" applyAlignment="1">
      <alignment horizontal="left" vertical="top" wrapText="1"/>
    </xf>
    <xf numFmtId="0" fontId="3" fillId="0" borderId="0" xfId="0" applyFont="1" applyAlignment="1">
      <alignment vertical="top" wrapText="1"/>
    </xf>
    <xf numFmtId="0" fontId="23" fillId="0" borderId="3" xfId="1" applyFont="1" applyBorder="1" applyAlignment="1">
      <alignment horizontal="center" vertical="top" wrapText="1"/>
    </xf>
    <xf numFmtId="0" fontId="23" fillId="0" borderId="2" xfId="1" applyFont="1" applyBorder="1" applyAlignment="1">
      <alignment horizontal="center" vertical="top" wrapText="1"/>
    </xf>
    <xf numFmtId="0" fontId="19" fillId="0" borderId="0" xfId="1" applyFont="1" applyBorder="1" applyAlignment="1">
      <alignment horizontal="left"/>
    </xf>
    <xf numFmtId="0" fontId="8" fillId="0" borderId="0" xfId="3"/>
    <xf numFmtId="0" fontId="13" fillId="0" borderId="0" xfId="3" applyFont="1" applyAlignment="1">
      <alignment horizontal="center"/>
    </xf>
    <xf numFmtId="0" fontId="6" fillId="0" borderId="0" xfId="3" applyFont="1" applyAlignment="1">
      <alignment horizontal="center"/>
    </xf>
    <xf numFmtId="0" fontId="5" fillId="0" borderId="0" xfId="3" applyFont="1"/>
    <xf numFmtId="0" fontId="3" fillId="0" borderId="2" xfId="3" applyFont="1" applyBorder="1" applyAlignment="1">
      <alignment horizontal="center"/>
    </xf>
    <xf numFmtId="0" fontId="3" fillId="0" borderId="2" xfId="3" applyFont="1" applyBorder="1" applyAlignment="1">
      <alignment horizontal="center" vertical="top" wrapText="1"/>
    </xf>
    <xf numFmtId="0" fontId="3" fillId="0" borderId="4" xfId="3" applyFont="1" applyBorder="1" applyAlignment="1">
      <alignment horizontal="center" vertical="top" wrapText="1"/>
    </xf>
    <xf numFmtId="0" fontId="3" fillId="0" borderId="5" xfId="3" applyFont="1" applyBorder="1" applyAlignment="1">
      <alignment horizontal="center" vertical="top" wrapText="1"/>
    </xf>
    <xf numFmtId="0" fontId="8" fillId="0" borderId="2" xfId="3" applyBorder="1"/>
    <xf numFmtId="0" fontId="8" fillId="0" borderId="0" xfId="3" applyFill="1" applyBorder="1" applyAlignment="1">
      <alignment horizontal="left"/>
    </xf>
    <xf numFmtId="0" fontId="3" fillId="0" borderId="0" xfId="3" applyFont="1" applyBorder="1" applyAlignment="1">
      <alignment horizontal="center"/>
    </xf>
    <xf numFmtId="0" fontId="8" fillId="0" borderId="0" xfId="3" applyBorder="1"/>
    <xf numFmtId="0" fontId="7" fillId="0" borderId="0" xfId="3" applyFont="1"/>
    <xf numFmtId="0" fontId="3" fillId="0" borderId="0" xfId="3" applyFont="1"/>
    <xf numFmtId="0" fontId="4" fillId="0" borderId="0" xfId="3" applyFont="1" applyAlignment="1"/>
    <xf numFmtId="0" fontId="18" fillId="0" borderId="7" xfId="0" applyFont="1" applyBorder="1" applyAlignment="1"/>
    <xf numFmtId="0" fontId="0" fillId="0" borderId="0" xfId="0" applyAlignment="1">
      <alignment horizontal="left"/>
    </xf>
    <xf numFmtId="0" fontId="4" fillId="0" borderId="0" xfId="0" applyFont="1" applyAlignment="1">
      <alignment horizontal="center"/>
    </xf>
    <xf numFmtId="0" fontId="3" fillId="0" borderId="9" xfId="0" applyFont="1" applyFill="1" applyBorder="1" applyAlignment="1">
      <alignment horizontal="center" vertical="top" wrapText="1"/>
    </xf>
    <xf numFmtId="0" fontId="8" fillId="0" borderId="2" xfId="0" applyFont="1" applyBorder="1" applyAlignment="1">
      <alignment horizontal="center" vertical="center" wrapText="1"/>
    </xf>
    <xf numFmtId="0" fontId="7" fillId="0" borderId="0" xfId="0" applyFont="1" applyAlignment="1"/>
    <xf numFmtId="0" fontId="20" fillId="0" borderId="2" xfId="1" applyFont="1" applyBorder="1"/>
    <xf numFmtId="0" fontId="20" fillId="0" borderId="0" xfId="1" applyFont="1" applyBorder="1"/>
    <xf numFmtId="0" fontId="18" fillId="0" borderId="0" xfId="0" applyFont="1" applyBorder="1" applyAlignment="1"/>
    <xf numFmtId="0" fontId="6" fillId="0" borderId="0" xfId="0" applyFont="1" applyAlignment="1"/>
    <xf numFmtId="0" fontId="11" fillId="0" borderId="0" xfId="0" applyFont="1" applyBorder="1"/>
    <xf numFmtId="0" fontId="25" fillId="0" borderId="0" xfId="1" applyFont="1"/>
    <xf numFmtId="0" fontId="45" fillId="0" borderId="2" xfId="1" applyBorder="1" applyAlignment="1">
      <alignment horizontal="center"/>
    </xf>
    <xf numFmtId="0" fontId="14" fillId="0" borderId="0" xfId="0" applyFont="1" applyBorder="1" applyAlignment="1"/>
    <xf numFmtId="0" fontId="3" fillId="0" borderId="0" xfId="0" applyFont="1" applyBorder="1" applyAlignment="1">
      <alignment horizontal="center" vertical="top"/>
    </xf>
    <xf numFmtId="0" fontId="3" fillId="0" borderId="0" xfId="0" applyFont="1" applyBorder="1" applyAlignment="1">
      <alignment horizontal="center" vertical="top" wrapText="1"/>
    </xf>
    <xf numFmtId="0" fontId="20" fillId="0" borderId="2" xfId="1" applyFont="1" applyBorder="1" applyAlignment="1">
      <alignment horizontal="center"/>
    </xf>
    <xf numFmtId="0" fontId="3" fillId="0" borderId="0" xfId="3" applyFont="1" applyBorder="1"/>
    <xf numFmtId="0" fontId="19" fillId="0" borderId="0" xfId="1" applyFont="1" applyBorder="1" applyAlignment="1">
      <alignment horizontal="center"/>
    </xf>
    <xf numFmtId="0" fontId="7" fillId="0" borderId="0" xfId="0" applyFont="1" applyBorder="1"/>
    <xf numFmtId="0" fontId="21" fillId="0" borderId="3" xfId="1" applyFont="1" applyBorder="1" applyAlignment="1">
      <alignment horizontal="center" vertical="top" wrapText="1"/>
    </xf>
    <xf numFmtId="0" fontId="7" fillId="0" borderId="2" xfId="0" applyFont="1" applyBorder="1"/>
    <xf numFmtId="0" fontId="3" fillId="0" borderId="0" xfId="0" applyFont="1" applyAlignment="1">
      <alignment horizontal="right" vertical="top" wrapText="1"/>
    </xf>
    <xf numFmtId="0" fontId="3" fillId="0" borderId="0" xfId="0" applyFont="1" applyAlignment="1">
      <alignment horizontal="center" vertical="top" wrapText="1"/>
    </xf>
    <xf numFmtId="0" fontId="12" fillId="0" borderId="0" xfId="0" applyFont="1" applyAlignment="1">
      <alignment horizontal="center"/>
    </xf>
    <xf numFmtId="0" fontId="18" fillId="0" borderId="7" xfId="0" applyFont="1" applyBorder="1" applyAlignment="1">
      <alignment horizontal="center"/>
    </xf>
    <xf numFmtId="0" fontId="8" fillId="0" borderId="0" xfId="0" applyFont="1" applyAlignment="1">
      <alignment horizontal="center"/>
    </xf>
    <xf numFmtId="0" fontId="7" fillId="0" borderId="0" xfId="3" applyFont="1" applyAlignment="1">
      <alignment horizontal="center"/>
    </xf>
    <xf numFmtId="0" fontId="19" fillId="0" borderId="2" xfId="1" applyFont="1" applyBorder="1" applyAlignment="1">
      <alignment horizontal="center"/>
    </xf>
    <xf numFmtId="0" fontId="19" fillId="0" borderId="0" xfId="1" applyFont="1" applyAlignment="1">
      <alignment horizontal="center" vertical="top" wrapText="1"/>
    </xf>
    <xf numFmtId="0" fontId="19" fillId="0" borderId="2" xfId="1" applyFont="1" applyBorder="1" applyAlignment="1">
      <alignment horizontal="center" vertical="top" wrapText="1"/>
    </xf>
    <xf numFmtId="0" fontId="12" fillId="0" borderId="0" xfId="3" applyFont="1" applyAlignment="1"/>
    <xf numFmtId="0" fontId="18" fillId="0" borderId="0" xfId="0" applyFont="1" applyBorder="1" applyAlignment="1">
      <alignment horizontal="center"/>
    </xf>
    <xf numFmtId="0" fontId="7" fillId="0" borderId="7" xfId="0" applyFont="1" applyBorder="1" applyAlignment="1"/>
    <xf numFmtId="0" fontId="3" fillId="0" borderId="10" xfId="3" applyFont="1" applyFill="1" applyBorder="1" applyAlignment="1">
      <alignment horizontal="center" vertical="top" wrapText="1"/>
    </xf>
    <xf numFmtId="0" fontId="8" fillId="0" borderId="0" xfId="3" applyAlignment="1">
      <alignment horizontal="left"/>
    </xf>
    <xf numFmtId="0" fontId="7" fillId="0" borderId="0" xfId="3" applyFont="1" applyAlignment="1">
      <alignment vertical="top" wrapText="1"/>
    </xf>
    <xf numFmtId="0" fontId="15" fillId="0" borderId="0" xfId="0" applyFont="1" applyAlignment="1">
      <alignment horizontal="left"/>
    </xf>
    <xf numFmtId="0" fontId="3" fillId="0" borderId="8" xfId="0" applyFont="1" applyBorder="1" applyAlignment="1">
      <alignment horizontal="center" vertical="top" wrapText="1"/>
    </xf>
    <xf numFmtId="0" fontId="8" fillId="0" borderId="0" xfId="1" applyFont="1"/>
    <xf numFmtId="0" fontId="6" fillId="0" borderId="0" xfId="1" applyFont="1" applyAlignment="1">
      <alignment horizontal="center"/>
    </xf>
    <xf numFmtId="0" fontId="3" fillId="0" borderId="2" xfId="1" applyFont="1" applyBorder="1" applyAlignment="1">
      <alignment horizontal="center" vertical="top" wrapText="1"/>
    </xf>
    <xf numFmtId="0" fontId="8" fillId="0" borderId="2" xfId="1" applyFont="1" applyBorder="1"/>
    <xf numFmtId="0" fontId="10" fillId="0" borderId="0" xfId="1" applyFont="1"/>
    <xf numFmtId="0" fontId="3" fillId="0" borderId="2" xfId="1" applyFont="1" applyBorder="1"/>
    <xf numFmtId="0" fontId="18" fillId="0" borderId="2" xfId="1" applyFont="1" applyBorder="1" applyAlignment="1">
      <alignment horizontal="center"/>
    </xf>
    <xf numFmtId="0" fontId="18" fillId="0" borderId="2" xfId="0" applyFont="1" applyBorder="1" applyAlignment="1">
      <alignment horizontal="center"/>
    </xf>
    <xf numFmtId="0" fontId="26" fillId="0" borderId="2" xfId="0" applyFont="1" applyBorder="1" applyAlignment="1">
      <alignment horizontal="center" vertical="top" wrapText="1"/>
    </xf>
    <xf numFmtId="0" fontId="27" fillId="0" borderId="0" xfId="0" applyFont="1" applyAlignment="1">
      <alignment vertical="top" wrapText="1"/>
    </xf>
    <xf numFmtId="0" fontId="8" fillId="0" borderId="2" xfId="0" applyFont="1" applyBorder="1" applyAlignment="1">
      <alignment wrapText="1"/>
    </xf>
    <xf numFmtId="0" fontId="28" fillId="0" borderId="3" xfId="1" applyFont="1" applyBorder="1" applyAlignment="1">
      <alignment horizontal="center" vertical="top" wrapText="1"/>
    </xf>
    <xf numFmtId="0" fontId="29" fillId="0" borderId="2" xfId="1" applyFont="1" applyBorder="1" applyAlignment="1">
      <alignment horizontal="center" vertical="top" wrapText="1"/>
    </xf>
    <xf numFmtId="0" fontId="25" fillId="0" borderId="0" xfId="1" applyFont="1" applyAlignment="1">
      <alignment horizontal="center"/>
    </xf>
    <xf numFmtId="0" fontId="29" fillId="0" borderId="10" xfId="1" applyFont="1" applyBorder="1" applyAlignment="1">
      <alignment horizontal="center" wrapText="1"/>
    </xf>
    <xf numFmtId="0" fontId="29" fillId="0" borderId="1" xfId="1" applyFont="1" applyBorder="1" applyAlignment="1">
      <alignment horizontal="center"/>
    </xf>
    <xf numFmtId="0" fontId="3" fillId="0" borderId="11" xfId="3" applyFont="1" applyFill="1" applyBorder="1" applyAlignment="1">
      <alignment horizontal="center" vertical="top" wrapText="1"/>
    </xf>
    <xf numFmtId="0" fontId="8" fillId="0" borderId="2" xfId="0" applyFont="1" applyBorder="1" applyAlignment="1">
      <alignment horizontal="center" vertical="center"/>
    </xf>
    <xf numFmtId="0" fontId="3" fillId="0" borderId="0" xfId="0" applyFont="1" applyBorder="1" applyAlignment="1"/>
    <xf numFmtId="0" fontId="0" fillId="0" borderId="0" xfId="0" applyAlignment="1">
      <alignment horizontal="center"/>
    </xf>
    <xf numFmtId="0" fontId="7" fillId="0" borderId="0" xfId="0" applyFont="1" applyBorder="1" applyAlignment="1"/>
    <xf numFmtId="0" fontId="23" fillId="0" borderId="5" xfId="1" applyFont="1" applyBorder="1" applyAlignment="1">
      <alignment horizontal="center" vertical="top" wrapText="1"/>
    </xf>
    <xf numFmtId="0" fontId="16" fillId="0" borderId="0" xfId="0" applyFont="1" applyAlignment="1">
      <alignment horizontal="center"/>
    </xf>
    <xf numFmtId="0" fontId="31" fillId="0" borderId="0" xfId="1" applyFont="1" applyAlignment="1">
      <alignment horizontal="center"/>
    </xf>
    <xf numFmtId="0" fontId="8" fillId="0" borderId="2" xfId="3" applyFont="1" applyBorder="1" applyAlignment="1">
      <alignment horizontal="center" vertical="top" wrapText="1"/>
    </xf>
    <xf numFmtId="0" fontId="8" fillId="0" borderId="0" xfId="3" applyFont="1"/>
    <xf numFmtId="0" fontId="3" fillId="0" borderId="2" xfId="1" applyFont="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vertical="top"/>
    </xf>
    <xf numFmtId="0" fontId="18" fillId="0" borderId="2" xfId="3" applyFont="1" applyBorder="1" applyAlignment="1">
      <alignment horizontal="center" wrapText="1"/>
    </xf>
    <xf numFmtId="0" fontId="18" fillId="0" borderId="0" xfId="0" applyFont="1" applyAlignment="1">
      <alignment horizontal="center" vertical="top" wrapText="1"/>
    </xf>
    <xf numFmtId="0" fontId="3" fillId="0" borderId="2" xfId="3" applyFont="1" applyBorder="1" applyAlignment="1">
      <alignment horizontal="left" vertical="center" wrapText="1"/>
    </xf>
    <xf numFmtId="0" fontId="3" fillId="0" borderId="2" xfId="3" applyFont="1" applyBorder="1" applyAlignment="1">
      <alignment horizontal="left" vertical="center"/>
    </xf>
    <xf numFmtId="0" fontId="9" fillId="0" borderId="2" xfId="3" applyFont="1" applyBorder="1" applyAlignment="1">
      <alignment horizontal="left" vertical="center" wrapText="1"/>
    </xf>
    <xf numFmtId="0" fontId="8" fillId="0" borderId="0" xfId="4"/>
    <xf numFmtId="0" fontId="7" fillId="0" borderId="0" xfId="4" applyFont="1" applyAlignment="1"/>
    <xf numFmtId="0" fontId="13" fillId="0" borderId="0" xfId="4" applyFont="1" applyAlignment="1"/>
    <xf numFmtId="0" fontId="5" fillId="0" borderId="0" xfId="4" applyFont="1"/>
    <xf numFmtId="0" fontId="18" fillId="0" borderId="2" xfId="4" applyFont="1" applyBorder="1" applyAlignment="1">
      <alignment horizontal="center" vertical="top" wrapText="1"/>
    </xf>
    <xf numFmtId="0" fontId="18" fillId="0" borderId="0" xfId="4" applyFont="1"/>
    <xf numFmtId="0" fontId="18" fillId="0" borderId="2" xfId="4" applyFont="1" applyBorder="1"/>
    <xf numFmtId="0" fontId="18" fillId="0" borderId="0" xfId="4" applyFont="1" applyBorder="1"/>
    <xf numFmtId="0" fontId="18" fillId="0" borderId="5" xfId="4" applyFont="1" applyBorder="1" applyAlignment="1">
      <alignment horizontal="center" vertical="top" wrapText="1"/>
    </xf>
    <xf numFmtId="0" fontId="18" fillId="0" borderId="9" xfId="4" applyFont="1" applyBorder="1" applyAlignment="1">
      <alignment horizontal="center" vertical="top" wrapText="1"/>
    </xf>
    <xf numFmtId="0" fontId="18" fillId="0" borderId="6" xfId="4" applyFont="1" applyBorder="1" applyAlignment="1">
      <alignment horizontal="center" vertical="top" wrapText="1"/>
    </xf>
    <xf numFmtId="0" fontId="3" fillId="0" borderId="0" xfId="4" applyFont="1"/>
    <xf numFmtId="0" fontId="18" fillId="0" borderId="2" xfId="4" applyFont="1" applyBorder="1" applyAlignment="1">
      <alignment horizontal="center"/>
    </xf>
    <xf numFmtId="0" fontId="3" fillId="0" borderId="2" xfId="4" applyFont="1" applyBorder="1"/>
    <xf numFmtId="0" fontId="8" fillId="0" borderId="0" xfId="4" applyFill="1" applyBorder="1" applyAlignment="1">
      <alignment horizontal="left"/>
    </xf>
    <xf numFmtId="0" fontId="8" fillId="0" borderId="0" xfId="4" applyAlignment="1">
      <alignment horizontal="left"/>
    </xf>
    <xf numFmtId="0" fontId="7" fillId="0" borderId="0" xfId="4" applyFont="1"/>
    <xf numFmtId="0" fontId="8" fillId="0" borderId="0" xfId="5"/>
    <xf numFmtId="0" fontId="4" fillId="0" borderId="0" xfId="5" applyFont="1" applyAlignment="1">
      <alignment horizontal="right"/>
    </xf>
    <xf numFmtId="0" fontId="5" fillId="0" borderId="0" xfId="5" applyFont="1" applyAlignment="1">
      <alignment horizontal="right"/>
    </xf>
    <xf numFmtId="0" fontId="16" fillId="0" borderId="2" xfId="5" applyFont="1" applyBorder="1" applyAlignment="1">
      <alignment horizontal="center" vertical="top" wrapText="1"/>
    </xf>
    <xf numFmtId="0" fontId="16" fillId="0" borderId="2" xfId="5" applyFont="1" applyBorder="1" applyAlignment="1">
      <alignment horizontal="center" vertical="center" wrapText="1"/>
    </xf>
    <xf numFmtId="0" fontId="3" fillId="0" borderId="2" xfId="5" applyFont="1" applyBorder="1" applyAlignment="1">
      <alignment horizontal="center" vertical="center"/>
    </xf>
    <xf numFmtId="0" fontId="14" fillId="0" borderId="2" xfId="5" applyFont="1" applyBorder="1" applyAlignment="1">
      <alignment horizontal="left" vertical="top" wrapText="1"/>
    </xf>
    <xf numFmtId="0" fontId="14" fillId="0" borderId="2" xfId="5" applyFont="1" applyBorder="1" applyAlignment="1">
      <alignment horizontal="center" vertical="top" wrapText="1"/>
    </xf>
    <xf numFmtId="0" fontId="14" fillId="0" borderId="0" xfId="5" applyFont="1" applyAlignment="1">
      <alignment horizontal="left"/>
    </xf>
    <xf numFmtId="0" fontId="47" fillId="0" borderId="0" xfId="0" applyFont="1" applyAlignment="1">
      <alignment horizontal="center"/>
    </xf>
    <xf numFmtId="0" fontId="34" fillId="0" borderId="0" xfId="0" applyFont="1" applyAlignment="1">
      <alignment horizontal="center"/>
    </xf>
    <xf numFmtId="0" fontId="35" fillId="0" borderId="0" xfId="0" applyFont="1"/>
    <xf numFmtId="0" fontId="36" fillId="0" borderId="0" xfId="0" applyFont="1" applyBorder="1" applyAlignment="1"/>
    <xf numFmtId="0" fontId="36" fillId="0" borderId="1" xfId="0" applyFont="1" applyBorder="1" applyAlignment="1">
      <alignment vertical="top" wrapText="1"/>
    </xf>
    <xf numFmtId="0" fontId="37" fillId="0" borderId="2" xfId="0" quotePrefix="1" applyFont="1" applyBorder="1" applyAlignment="1">
      <alignment horizontal="center" vertical="top" wrapText="1"/>
    </xf>
    <xf numFmtId="0" fontId="0" fillId="2" borderId="2" xfId="0" applyFill="1" applyBorder="1"/>
    <xf numFmtId="0" fontId="48" fillId="0" borderId="0" xfId="0" applyFont="1"/>
    <xf numFmtId="0" fontId="3" fillId="0" borderId="0" xfId="1" applyFont="1"/>
    <xf numFmtId="0" fontId="3" fillId="0" borderId="0" xfId="1" applyFont="1" applyAlignment="1">
      <alignment horizontal="center" vertical="top" wrapText="1"/>
    </xf>
    <xf numFmtId="0" fontId="3" fillId="0" borderId="0" xfId="1" applyFont="1" applyAlignment="1">
      <alignment horizontal="center"/>
    </xf>
    <xf numFmtId="0" fontId="18" fillId="0" borderId="0" xfId="1" applyFont="1" applyAlignment="1">
      <alignment horizontal="left"/>
    </xf>
    <xf numFmtId="0" fontId="7" fillId="0" borderId="0" xfId="1" applyFont="1"/>
    <xf numFmtId="0" fontId="3" fillId="0" borderId="0" xfId="1" applyFont="1" applyAlignment="1"/>
    <xf numFmtId="0" fontId="3" fillId="0" borderId="0" xfId="1" applyFont="1" applyBorder="1" applyAlignment="1"/>
    <xf numFmtId="0" fontId="3" fillId="0" borderId="0" xfId="1" applyFont="1" applyBorder="1"/>
    <xf numFmtId="0" fontId="3" fillId="0" borderId="0" xfId="1" applyFont="1" applyBorder="1" applyAlignment="1">
      <alignment horizontal="center" vertical="top" wrapText="1"/>
    </xf>
    <xf numFmtId="0" fontId="16" fillId="0" borderId="0" xfId="1" applyFont="1" applyBorder="1" applyAlignment="1">
      <alignment horizontal="left"/>
    </xf>
    <xf numFmtId="0" fontId="37" fillId="0" borderId="2" xfId="0" applyFont="1" applyBorder="1" applyAlignment="1">
      <alignment horizontal="center" vertical="top" wrapText="1"/>
    </xf>
    <xf numFmtId="0" fontId="14" fillId="0" borderId="0" xfId="1" applyFont="1" applyBorder="1" applyAlignment="1"/>
    <xf numFmtId="0" fontId="3" fillId="0" borderId="2" xfId="1" applyFont="1" applyBorder="1" applyAlignment="1">
      <alignment vertical="top" wrapText="1"/>
    </xf>
    <xf numFmtId="0" fontId="3" fillId="0" borderId="0" xfId="1" applyFont="1" applyAlignment="1">
      <alignment vertical="top" wrapText="1"/>
    </xf>
    <xf numFmtId="0" fontId="18" fillId="0" borderId="0" xfId="1" applyFont="1"/>
    <xf numFmtId="0" fontId="16" fillId="0" borderId="0" xfId="1" applyFont="1" applyBorder="1" applyAlignment="1">
      <alignment wrapText="1"/>
    </xf>
    <xf numFmtId="0" fontId="18" fillId="2" borderId="3" xfId="1" quotePrefix="1" applyFont="1" applyFill="1" applyBorder="1" applyAlignment="1">
      <alignment horizontal="center" vertical="center" wrapText="1"/>
    </xf>
    <xf numFmtId="0" fontId="3" fillId="0" borderId="0" xfId="1" applyFont="1" applyBorder="1" applyAlignment="1">
      <alignment horizontal="left" vertical="center"/>
    </xf>
    <xf numFmtId="0" fontId="3" fillId="0" borderId="2" xfId="1" applyFont="1" applyBorder="1" applyAlignment="1">
      <alignment horizontal="center" vertical="center"/>
    </xf>
    <xf numFmtId="0" fontId="3" fillId="0" borderId="0" xfId="1" applyFont="1" applyAlignment="1">
      <alignment horizontal="left" vertical="center"/>
    </xf>
    <xf numFmtId="0" fontId="3" fillId="0" borderId="2" xfId="1" applyFont="1" applyBorder="1" applyAlignment="1">
      <alignment horizontal="left"/>
    </xf>
    <xf numFmtId="0" fontId="33" fillId="0" borderId="0" xfId="0" applyFont="1" applyAlignment="1"/>
    <xf numFmtId="0" fontId="34" fillId="0" borderId="0" xfId="0" applyFont="1" applyAlignment="1"/>
    <xf numFmtId="0" fontId="37" fillId="0" borderId="0" xfId="0" applyFont="1" applyBorder="1" applyAlignment="1"/>
    <xf numFmtId="0" fontId="36" fillId="0" borderId="2" xfId="0" applyFont="1" applyBorder="1" applyAlignment="1">
      <alignment horizontal="center" vertical="top" wrapText="1"/>
    </xf>
    <xf numFmtId="0" fontId="46" fillId="0" borderId="2" xfId="0" applyFont="1" applyBorder="1" applyAlignment="1">
      <alignment horizontal="center" vertical="top" wrapText="1"/>
    </xf>
    <xf numFmtId="0" fontId="47" fillId="0" borderId="2" xfId="0" applyFont="1" applyBorder="1" applyAlignment="1">
      <alignment horizontal="center"/>
    </xf>
    <xf numFmtId="0" fontId="51" fillId="0" borderId="2" xfId="0" applyFont="1" applyBorder="1" applyAlignment="1">
      <alignment horizontal="center" vertical="center" wrapText="1"/>
    </xf>
    <xf numFmtId="0" fontId="52" fillId="0" borderId="1" xfId="0" applyFont="1" applyBorder="1" applyAlignment="1">
      <alignment vertical="center" wrapText="1"/>
    </xf>
    <xf numFmtId="0" fontId="52" fillId="0" borderId="2" xfId="0" applyFont="1" applyBorder="1" applyAlignment="1">
      <alignment vertical="center" wrapText="1"/>
    </xf>
    <xf numFmtId="0" fontId="0" fillId="0" borderId="0" xfId="0" applyBorder="1" applyAlignment="1">
      <alignment horizontal="center"/>
    </xf>
    <xf numFmtId="0" fontId="53" fillId="0" borderId="0" xfId="0" applyFont="1" applyAlignment="1">
      <alignment horizontal="center"/>
    </xf>
    <xf numFmtId="0" fontId="54" fillId="0" borderId="0" xfId="0" applyFont="1" applyBorder="1" applyAlignment="1">
      <alignment horizontal="center" vertical="center"/>
    </xf>
    <xf numFmtId="0" fontId="55" fillId="0" borderId="2" xfId="0" applyFont="1" applyBorder="1" applyAlignment="1">
      <alignment vertical="top" wrapText="1"/>
    </xf>
    <xf numFmtId="0" fontId="55" fillId="0" borderId="2" xfId="0" applyFont="1" applyBorder="1" applyAlignment="1">
      <alignment horizontal="center" vertical="top" wrapText="1"/>
    </xf>
    <xf numFmtId="0" fontId="46" fillId="0" borderId="0" xfId="0" applyFont="1"/>
    <xf numFmtId="0" fontId="56" fillId="0" borderId="2" xfId="0" applyFont="1" applyBorder="1" applyAlignment="1">
      <alignment vertical="center" wrapText="1"/>
    </xf>
    <xf numFmtId="0" fontId="56" fillId="0" borderId="2" xfId="0" applyFont="1" applyBorder="1" applyAlignment="1">
      <alignment horizontal="left" vertical="center" wrapText="1" indent="2"/>
    </xf>
    <xf numFmtId="0" fontId="56" fillId="0" borderId="0" xfId="0" applyFont="1" applyBorder="1" applyAlignment="1">
      <alignment horizontal="left" vertical="center" wrapText="1" indent="2"/>
    </xf>
    <xf numFmtId="0" fontId="56" fillId="0" borderId="0" xfId="0" applyFont="1" applyBorder="1" applyAlignment="1">
      <alignment vertical="center" wrapText="1"/>
    </xf>
    <xf numFmtId="0" fontId="46" fillId="0" borderId="2" xfId="0" applyFont="1" applyBorder="1" applyAlignment="1">
      <alignment vertical="top" wrapText="1"/>
    </xf>
    <xf numFmtId="0" fontId="46" fillId="0" borderId="5" xfId="0" applyFont="1" applyBorder="1" applyAlignment="1">
      <alignment horizontal="center" vertical="top" wrapText="1"/>
    </xf>
    <xf numFmtId="0" fontId="56" fillId="0" borderId="2" xfId="0" applyFont="1" applyBorder="1" applyAlignment="1">
      <alignment horizontal="center" vertical="center" wrapText="1"/>
    </xf>
    <xf numFmtId="0" fontId="6" fillId="0" borderId="0" xfId="1" applyFont="1" applyAlignment="1"/>
    <xf numFmtId="0" fontId="33" fillId="0" borderId="0" xfId="0" applyFont="1" applyAlignment="1">
      <alignment horizontal="right"/>
    </xf>
    <xf numFmtId="0" fontId="3" fillId="0" borderId="2" xfId="0" applyFont="1" applyFill="1" applyBorder="1" applyAlignment="1">
      <alignment horizontal="center"/>
    </xf>
    <xf numFmtId="0" fontId="57" fillId="0" borderId="2" xfId="0" applyFont="1" applyBorder="1" applyAlignment="1">
      <alignment horizontal="center"/>
    </xf>
    <xf numFmtId="0" fontId="3" fillId="0" borderId="5" xfId="0" applyFont="1" applyBorder="1" applyAlignment="1">
      <alignment vertical="top" wrapText="1"/>
    </xf>
    <xf numFmtId="0" fontId="8" fillId="3" borderId="0" xfId="0" applyFont="1" applyFill="1"/>
    <xf numFmtId="0" fontId="13" fillId="3" borderId="0" xfId="0" applyFont="1" applyFill="1"/>
    <xf numFmtId="0" fontId="3" fillId="3" borderId="0" xfId="0" applyFont="1" applyFill="1"/>
    <xf numFmtId="0" fontId="3" fillId="0" borderId="0" xfId="0" applyFont="1" applyBorder="1" applyAlignment="1">
      <alignment horizontal="left"/>
    </xf>
    <xf numFmtId="0" fontId="16" fillId="0" borderId="0" xfId="0" applyFont="1" applyBorder="1" applyAlignment="1">
      <alignment horizontal="left"/>
    </xf>
    <xf numFmtId="0" fontId="14" fillId="0" borderId="0" xfId="0" applyFont="1" applyBorder="1" applyAlignment="1">
      <alignment horizontal="center"/>
    </xf>
    <xf numFmtId="49" fontId="3" fillId="0" borderId="0" xfId="0" applyNumberFormat="1" applyFont="1" applyBorder="1" applyAlignment="1">
      <alignment horizontal="left" vertical="top"/>
    </xf>
    <xf numFmtId="0" fontId="16" fillId="0" borderId="0" xfId="0" applyFont="1" applyBorder="1" applyAlignment="1">
      <alignment horizontal="center"/>
    </xf>
    <xf numFmtId="0" fontId="3" fillId="0" borderId="2" xfId="3" applyFont="1" applyFill="1" applyBorder="1" applyAlignment="1">
      <alignment horizontal="left" vertical="center" wrapText="1"/>
    </xf>
    <xf numFmtId="0" fontId="8" fillId="2" borderId="0" xfId="1" applyFont="1" applyFill="1"/>
    <xf numFmtId="0" fontId="6" fillId="2" borderId="0" xfId="1" applyFont="1" applyFill="1" applyAlignment="1"/>
    <xf numFmtId="0" fontId="18" fillId="2" borderId="2" xfId="1" applyFont="1" applyFill="1" applyBorder="1" applyAlignment="1">
      <alignment horizontal="center"/>
    </xf>
    <xf numFmtId="0" fontId="8" fillId="2" borderId="0" xfId="0" applyFont="1" applyFill="1"/>
    <xf numFmtId="0" fontId="3" fillId="2" borderId="0" xfId="0" applyFont="1" applyFill="1" applyBorder="1" applyAlignment="1">
      <alignment horizontal="right"/>
    </xf>
    <xf numFmtId="0" fontId="3" fillId="2" borderId="2" xfId="0" applyFont="1" applyFill="1" applyBorder="1" applyAlignment="1">
      <alignment horizontal="center" vertical="top" wrapText="1"/>
    </xf>
    <xf numFmtId="0" fontId="8" fillId="2" borderId="2" xfId="0" applyFont="1" applyFill="1" applyBorder="1" applyAlignment="1">
      <alignment horizontal="center"/>
    </xf>
    <xf numFmtId="0" fontId="8" fillId="2" borderId="2" xfId="0" applyFont="1" applyFill="1" applyBorder="1"/>
    <xf numFmtId="0" fontId="8" fillId="2" borderId="0" xfId="0" applyFont="1" applyFill="1" applyBorder="1"/>
    <xf numFmtId="0" fontId="3" fillId="2" borderId="0" xfId="0" applyFont="1" applyFill="1" applyBorder="1" applyAlignment="1">
      <alignment horizontal="left"/>
    </xf>
    <xf numFmtId="0" fontId="3" fillId="2" borderId="0" xfId="0" applyFont="1" applyFill="1" applyBorder="1"/>
    <xf numFmtId="0" fontId="3" fillId="2" borderId="0" xfId="0" applyFont="1" applyFill="1"/>
    <xf numFmtId="0" fontId="3" fillId="0" borderId="0" xfId="3" applyFont="1" applyAlignment="1"/>
    <xf numFmtId="0" fontId="18" fillId="0" borderId="0" xfId="3" applyFont="1" applyAlignment="1">
      <alignment horizontal="right"/>
    </xf>
    <xf numFmtId="0" fontId="11" fillId="0" borderId="2" xfId="0" applyFont="1" applyBorder="1" applyAlignment="1">
      <alignment horizontal="center"/>
    </xf>
    <xf numFmtId="0" fontId="46" fillId="0" borderId="2" xfId="1" applyFont="1" applyBorder="1"/>
    <xf numFmtId="0" fontId="46" fillId="0" borderId="0" xfId="1" applyFont="1" applyBorder="1"/>
    <xf numFmtId="0" fontId="46" fillId="0" borderId="2" xfId="1" applyFont="1" applyBorder="1" applyAlignment="1">
      <alignment horizontal="center"/>
    </xf>
    <xf numFmtId="0" fontId="35" fillId="2" borderId="0" xfId="0" applyFont="1" applyFill="1"/>
    <xf numFmtId="0" fontId="46" fillId="2" borderId="2" xfId="0" applyFont="1" applyFill="1" applyBorder="1" applyAlignment="1">
      <alignment horizontal="center" vertical="top" wrapText="1"/>
    </xf>
    <xf numFmtId="0" fontId="36" fillId="2" borderId="2" xfId="0" applyFont="1" applyFill="1" applyBorder="1" applyAlignment="1">
      <alignment horizontal="center" vertical="top" wrapText="1"/>
    </xf>
    <xf numFmtId="0" fontId="0" fillId="2" borderId="0" xfId="0" applyFill="1"/>
    <xf numFmtId="0" fontId="35" fillId="0" borderId="2" xfId="0" quotePrefix="1" applyFont="1" applyBorder="1" applyAlignment="1">
      <alignment horizontal="center" vertical="top" wrapText="1"/>
    </xf>
    <xf numFmtId="0" fontId="37" fillId="0" borderId="3" xfId="0" applyFont="1" applyBorder="1" applyAlignment="1">
      <alignment horizontal="center" vertical="top" wrapText="1"/>
    </xf>
    <xf numFmtId="0" fontId="11" fillId="2" borderId="0" xfId="0" applyFont="1" applyFill="1" applyAlignment="1">
      <alignment horizontal="right"/>
    </xf>
    <xf numFmtId="0" fontId="3" fillId="0" borderId="0" xfId="0" applyFont="1" applyBorder="1" applyAlignment="1">
      <alignment horizontal="center" vertical="center" wrapText="1"/>
    </xf>
    <xf numFmtId="0" fontId="3" fillId="2" borderId="2" xfId="1" applyFont="1" applyFill="1" applyBorder="1" applyAlignment="1">
      <alignment horizontal="center" vertical="center"/>
    </xf>
    <xf numFmtId="0" fontId="41" fillId="0" borderId="0" xfId="0" applyFont="1" applyAlignment="1"/>
    <xf numFmtId="0" fontId="16" fillId="0" borderId="0" xfId="0" applyFont="1" applyAlignment="1"/>
    <xf numFmtId="0" fontId="58" fillId="0" borderId="2" xfId="0" applyFont="1" applyBorder="1"/>
    <xf numFmtId="0" fontId="46" fillId="0" borderId="2" xfId="0" applyFont="1" applyBorder="1" applyAlignment="1">
      <alignment horizontal="center" vertical="top" wrapText="1"/>
    </xf>
    <xf numFmtId="0" fontId="33" fillId="0" borderId="0" xfId="0" applyFont="1" applyAlignment="1">
      <alignment horizontal="center"/>
    </xf>
    <xf numFmtId="0" fontId="3" fillId="2" borderId="0" xfId="0" applyFont="1" applyFill="1" applyBorder="1" applyAlignment="1">
      <alignment horizontal="right"/>
    </xf>
    <xf numFmtId="0" fontId="3" fillId="2" borderId="2" xfId="0" applyFont="1" applyFill="1" applyBorder="1" applyAlignment="1">
      <alignment horizontal="center" vertical="top" wrapText="1"/>
    </xf>
    <xf numFmtId="0" fontId="36" fillId="2" borderId="1" xfId="0" applyFont="1" applyFill="1" applyBorder="1" applyAlignment="1">
      <alignment horizontal="center" vertical="top" wrapText="1"/>
    </xf>
    <xf numFmtId="0" fontId="3" fillId="0" borderId="0" xfId="2" applyFont="1"/>
    <xf numFmtId="0" fontId="3" fillId="0" borderId="0" xfId="2" applyFont="1" applyAlignment="1">
      <alignment horizontal="center" vertical="top" wrapText="1"/>
    </xf>
    <xf numFmtId="0" fontId="3" fillId="0" borderId="0" xfId="2" applyFont="1" applyAlignment="1"/>
    <xf numFmtId="0" fontId="3" fillId="0" borderId="0" xfId="2" applyFont="1" applyAlignment="1">
      <alignment horizontal="center"/>
    </xf>
    <xf numFmtId="0" fontId="33" fillId="2" borderId="0" xfId="0" applyFont="1" applyFill="1" applyAlignment="1">
      <alignment horizontal="center"/>
    </xf>
    <xf numFmtId="0" fontId="37" fillId="2" borderId="2" xfId="0" quotePrefix="1" applyFont="1" applyFill="1" applyBorder="1" applyAlignment="1">
      <alignment horizontal="center" vertical="top" wrapText="1"/>
    </xf>
    <xf numFmtId="0" fontId="15" fillId="0" borderId="0" xfId="3" applyFont="1" applyAlignment="1">
      <alignment horizontal="left"/>
    </xf>
    <xf numFmtId="0" fontId="3" fillId="0" borderId="0" xfId="3" applyFont="1" applyAlignment="1">
      <alignment horizontal="center"/>
    </xf>
    <xf numFmtId="0" fontId="3" fillId="0" borderId="0" xfId="3" applyFont="1" applyAlignment="1">
      <alignment horizontal="left"/>
    </xf>
    <xf numFmtId="0" fontId="8" fillId="0" borderId="2" xfId="3" applyFont="1" applyBorder="1"/>
    <xf numFmtId="0" fontId="8" fillId="0" borderId="0" xfId="3" applyFont="1" applyBorder="1"/>
    <xf numFmtId="0" fontId="8" fillId="0" borderId="2" xfId="3" applyFont="1" applyBorder="1" applyAlignment="1">
      <alignment horizontal="center"/>
    </xf>
    <xf numFmtId="0" fontId="58" fillId="0" borderId="2" xfId="0" applyFont="1" applyFill="1" applyBorder="1"/>
    <xf numFmtId="0" fontId="3" fillId="2" borderId="2" xfId="0" applyFont="1" applyFill="1" applyBorder="1" applyAlignment="1">
      <alignment horizontal="center" vertical="top" wrapText="1"/>
    </xf>
    <xf numFmtId="0" fontId="3" fillId="2" borderId="2" xfId="0" applyFont="1" applyFill="1" applyBorder="1" applyAlignment="1">
      <alignment horizontal="center" vertical="top" wrapText="1"/>
    </xf>
    <xf numFmtId="0" fontId="59" fillId="0" borderId="2" xfId="0" applyFont="1" applyBorder="1" applyAlignment="1">
      <alignment horizontal="center" vertical="top" wrapText="1"/>
    </xf>
    <xf numFmtId="0" fontId="3" fillId="0" borderId="0" xfId="2" applyFont="1" applyAlignment="1">
      <alignment vertical="top" wrapText="1"/>
    </xf>
    <xf numFmtId="0" fontId="36" fillId="0" borderId="3" xfId="0" applyFont="1" applyBorder="1" applyAlignment="1">
      <alignment horizontal="center" vertical="top" wrapText="1"/>
    </xf>
    <xf numFmtId="0" fontId="3" fillId="0" borderId="0" xfId="0" applyFont="1" applyAlignment="1">
      <alignment vertical="top" wrapText="1"/>
    </xf>
    <xf numFmtId="0" fontId="3" fillId="0" borderId="2" xfId="0" applyFont="1" applyBorder="1" applyAlignment="1">
      <alignment horizontal="center"/>
    </xf>
    <xf numFmtId="0" fontId="3" fillId="0" borderId="2" xfId="0" applyFont="1" applyBorder="1" applyAlignment="1">
      <alignment horizontal="center" vertical="top" wrapText="1"/>
    </xf>
    <xf numFmtId="0" fontId="3" fillId="0" borderId="2" xfId="0" applyFont="1" applyBorder="1" applyAlignment="1">
      <alignment horizontal="left"/>
    </xf>
    <xf numFmtId="0" fontId="3" fillId="0" borderId="0" xfId="0" applyFont="1" applyAlignment="1">
      <alignment horizontal="center"/>
    </xf>
    <xf numFmtId="0" fontId="3" fillId="0" borderId="0" xfId="0" applyFont="1" applyBorder="1" applyAlignment="1">
      <alignment horizontal="left"/>
    </xf>
    <xf numFmtId="0" fontId="16" fillId="0" borderId="2" xfId="5" applyFont="1" applyBorder="1" applyAlignment="1">
      <alignment horizontal="center" vertical="center" wrapText="1"/>
    </xf>
    <xf numFmtId="0" fontId="7" fillId="0" borderId="0" xfId="0" applyFont="1" applyAlignment="1">
      <alignment vertical="top" wrapText="1"/>
    </xf>
    <xf numFmtId="0" fontId="3" fillId="0" borderId="1" xfId="0" applyFont="1" applyBorder="1" applyAlignment="1">
      <alignment horizontal="center" vertical="top" wrapText="1"/>
    </xf>
    <xf numFmtId="0" fontId="35" fillId="0" borderId="0" xfId="0" applyFont="1" applyAlignment="1">
      <alignment horizontal="center"/>
    </xf>
    <xf numFmtId="0" fontId="36" fillId="0" borderId="0" xfId="0" applyFont="1" applyBorder="1" applyAlignment="1">
      <alignment horizontal="center"/>
    </xf>
    <xf numFmtId="0" fontId="48" fillId="0" borderId="2" xfId="0" applyFont="1" applyBorder="1" applyAlignment="1">
      <alignment horizontal="center"/>
    </xf>
    <xf numFmtId="0" fontId="61" fillId="0" borderId="2" xfId="0" applyFont="1" applyBorder="1" applyAlignment="1">
      <alignment horizontal="center"/>
    </xf>
    <xf numFmtId="0" fontId="50" fillId="0" borderId="1" xfId="0" applyFont="1" applyBorder="1" applyAlignment="1">
      <alignment vertical="top" wrapText="1"/>
    </xf>
    <xf numFmtId="0" fontId="35" fillId="0" borderId="3" xfId="0" applyFont="1" applyBorder="1" applyAlignment="1">
      <alignment horizontal="center" vertical="top" wrapText="1"/>
    </xf>
    <xf numFmtId="0" fontId="0" fillId="0" borderId="3" xfId="0" applyBorder="1" applyAlignment="1">
      <alignment horizontal="center"/>
    </xf>
    <xf numFmtId="0" fontId="3" fillId="2" borderId="7" xfId="0" applyFont="1" applyFill="1" applyBorder="1" applyAlignment="1"/>
    <xf numFmtId="0" fontId="3" fillId="2" borderId="1" xfId="0" applyFont="1" applyFill="1" applyBorder="1" applyAlignment="1">
      <alignment vertical="top" wrapText="1"/>
    </xf>
    <xf numFmtId="0" fontId="3" fillId="2" borderId="3" xfId="0" applyFont="1" applyFill="1" applyBorder="1" applyAlignment="1">
      <alignment vertical="top" wrapText="1"/>
    </xf>
    <xf numFmtId="0" fontId="3" fillId="0" borderId="2" xfId="0" applyFont="1" applyBorder="1" applyAlignment="1">
      <alignment horizontal="center"/>
    </xf>
    <xf numFmtId="0" fontId="3" fillId="0" borderId="5" xfId="0" applyFont="1" applyBorder="1" applyAlignment="1">
      <alignment horizontal="center" vertical="top" wrapText="1"/>
    </xf>
    <xf numFmtId="0" fontId="3" fillId="0" borderId="2" xfId="0" applyFont="1" applyBorder="1" applyAlignment="1">
      <alignment horizontal="center" vertical="top" wrapText="1"/>
    </xf>
    <xf numFmtId="0" fontId="3" fillId="0" borderId="0" xfId="0" applyFont="1" applyAlignment="1">
      <alignment horizontal="left"/>
    </xf>
    <xf numFmtId="0" fontId="3" fillId="0" borderId="0" xfId="0" applyFont="1" applyAlignment="1">
      <alignment horizontal="center"/>
    </xf>
    <xf numFmtId="0" fontId="3" fillId="0" borderId="2" xfId="0" applyFont="1" applyBorder="1" applyAlignment="1">
      <alignment horizontal="center" vertical="center"/>
    </xf>
    <xf numFmtId="0" fontId="8" fillId="0" borderId="0" xfId="0" applyFont="1" applyBorder="1" applyAlignment="1">
      <alignment horizontal="center"/>
    </xf>
    <xf numFmtId="0" fontId="3" fillId="0" borderId="0" xfId="0" applyFont="1" applyAlignment="1">
      <alignment horizontal="right" vertical="top" wrapText="1"/>
    </xf>
    <xf numFmtId="0" fontId="3" fillId="0" borderId="0" xfId="0" applyFont="1" applyAlignment="1">
      <alignment vertical="top" wrapText="1"/>
    </xf>
    <xf numFmtId="0" fontId="3" fillId="0" borderId="0" xfId="1" applyFont="1" applyAlignment="1">
      <alignment horizontal="center" vertical="top" wrapText="1"/>
    </xf>
    <xf numFmtId="0" fontId="3" fillId="0" borderId="1" xfId="0" applyFont="1" applyBorder="1" applyAlignment="1">
      <alignment horizontal="center" vertical="top" wrapText="1"/>
    </xf>
    <xf numFmtId="0" fontId="8" fillId="0" borderId="0" xfId="0" applyFont="1"/>
    <xf numFmtId="0" fontId="3" fillId="0" borderId="9" xfId="0" applyFont="1" applyFill="1" applyBorder="1" applyAlignment="1">
      <alignment horizontal="center" vertical="top" wrapText="1"/>
    </xf>
    <xf numFmtId="0" fontId="3" fillId="0" borderId="6" xfId="0" applyFont="1" applyFill="1" applyBorder="1" applyAlignment="1">
      <alignment horizontal="center" vertical="top" wrapText="1"/>
    </xf>
    <xf numFmtId="0" fontId="8" fillId="0" borderId="0" xfId="0" applyFont="1" applyBorder="1" applyAlignment="1">
      <alignment horizontal="left" vertical="top" wrapText="1"/>
    </xf>
    <xf numFmtId="0" fontId="4" fillId="0" borderId="0" xfId="0" applyFont="1" applyAlignment="1">
      <alignment horizontal="right"/>
    </xf>
    <xf numFmtId="0" fontId="50" fillId="0" borderId="2" xfId="0" applyFont="1" applyBorder="1" applyAlignment="1">
      <alignment horizontal="center" vertical="top" wrapText="1"/>
    </xf>
    <xf numFmtId="0" fontId="50" fillId="0" borderId="3" xfId="0" applyFont="1" applyBorder="1" applyAlignment="1">
      <alignment horizontal="center" vertical="top" wrapText="1"/>
    </xf>
    <xf numFmtId="0" fontId="3" fillId="0" borderId="0" xfId="1" applyFont="1" applyAlignment="1">
      <alignment horizontal="left"/>
    </xf>
    <xf numFmtId="0" fontId="0" fillId="0" borderId="0" xfId="0" applyAlignment="1">
      <alignment horizontal="left"/>
    </xf>
    <xf numFmtId="0" fontId="13" fillId="0" borderId="0" xfId="0" applyFont="1" applyAlignment="1">
      <alignment horizontal="justify" vertical="top" wrapText="1"/>
    </xf>
    <xf numFmtId="0" fontId="8" fillId="0" borderId="0" xfId="0" applyFont="1" applyAlignment="1">
      <alignment horizontal="justify" vertical="top" wrapText="1"/>
    </xf>
    <xf numFmtId="0" fontId="0" fillId="0" borderId="0" xfId="0" applyAlignment="1">
      <alignment wrapText="1"/>
    </xf>
    <xf numFmtId="0" fontId="8" fillId="0" borderId="0" xfId="3" applyFont="1"/>
    <xf numFmtId="0" fontId="3" fillId="0" borderId="1" xfId="0" applyFont="1" applyBorder="1" applyAlignment="1">
      <alignment horizontal="center"/>
    </xf>
    <xf numFmtId="0" fontId="8" fillId="0" borderId="2" xfId="0" applyFont="1" applyBorder="1" applyAlignment="1">
      <alignment horizontal="center" vertical="center"/>
    </xf>
    <xf numFmtId="2" fontId="0" fillId="0" borderId="2" xfId="0" applyNumberFormat="1" applyBorder="1" applyAlignment="1">
      <alignment horizontal="right"/>
    </xf>
    <xf numFmtId="2" fontId="3" fillId="0" borderId="2" xfId="0" applyNumberFormat="1" applyFont="1" applyBorder="1" applyAlignment="1">
      <alignment horizontal="right"/>
    </xf>
    <xf numFmtId="0" fontId="0" fillId="0" borderId="2" xfId="0" applyBorder="1" applyAlignment="1">
      <alignment horizontal="right"/>
    </xf>
    <xf numFmtId="2" fontId="0" fillId="0" borderId="2" xfId="0" applyNumberFormat="1" applyBorder="1"/>
    <xf numFmtId="2" fontId="3" fillId="0" borderId="2" xfId="0" applyNumberFormat="1" applyFont="1" applyBorder="1"/>
    <xf numFmtId="2" fontId="3" fillId="0" borderId="2" xfId="0" applyNumberFormat="1" applyFont="1" applyBorder="1" applyAlignment="1">
      <alignment horizontal="center"/>
    </xf>
    <xf numFmtId="0" fontId="3" fillId="0" borderId="0" xfId="0" applyFont="1" applyAlignment="1">
      <alignment horizontal="right" vertical="top"/>
    </xf>
    <xf numFmtId="0" fontId="3" fillId="0" borderId="0" xfId="3" applyFont="1" applyBorder="1" applyAlignment="1">
      <alignment horizontal="left" vertical="center"/>
    </xf>
    <xf numFmtId="2" fontId="3" fillId="0" borderId="0" xfId="0" applyNumberFormat="1" applyFont="1" applyBorder="1"/>
    <xf numFmtId="2" fontId="3" fillId="0" borderId="0" xfId="0" applyNumberFormat="1" applyFont="1" applyBorder="1" applyAlignment="1">
      <alignment horizontal="center"/>
    </xf>
    <xf numFmtId="2" fontId="3" fillId="0" borderId="0" xfId="0" applyNumberFormat="1" applyFont="1" applyBorder="1" applyAlignment="1">
      <alignment horizontal="right"/>
    </xf>
    <xf numFmtId="0" fontId="3" fillId="0" borderId="0" xfId="0" applyFont="1" applyAlignment="1">
      <alignment vertical="top"/>
    </xf>
    <xf numFmtId="0" fontId="3" fillId="0" borderId="0" xfId="5" applyFont="1" applyAlignment="1"/>
    <xf numFmtId="0" fontId="7" fillId="0" borderId="0" xfId="3" applyFont="1" applyAlignment="1">
      <alignment vertical="top"/>
    </xf>
    <xf numFmtId="0" fontId="8" fillId="0" borderId="0" xfId="5" applyAlignment="1"/>
    <xf numFmtId="0" fontId="8" fillId="0" borderId="0" xfId="3" applyAlignment="1"/>
    <xf numFmtId="0" fontId="16" fillId="0" borderId="2" xfId="5" applyFont="1" applyBorder="1" applyAlignment="1">
      <alignment vertical="center" wrapText="1"/>
    </xf>
    <xf numFmtId="0" fontId="14" fillId="0" borderId="2" xfId="5" applyFont="1" applyBorder="1" applyAlignment="1">
      <alignment vertical="center" wrapText="1"/>
    </xf>
    <xf numFmtId="2" fontId="14" fillId="0" borderId="2" xfId="5" applyNumberFormat="1" applyFont="1" applyBorder="1" applyAlignment="1">
      <alignment vertical="center" wrapText="1"/>
    </xf>
    <xf numFmtId="0" fontId="63" fillId="0" borderId="2" xfId="0" applyFont="1" applyBorder="1" applyAlignment="1">
      <alignment horizontal="center" vertical="center"/>
    </xf>
    <xf numFmtId="0" fontId="64" fillId="0" borderId="0" xfId="0" applyFont="1" applyAlignment="1">
      <alignment horizontal="center" vertical="center"/>
    </xf>
    <xf numFmtId="0" fontId="14" fillId="0" borderId="2" xfId="5" applyFont="1" applyBorder="1" applyAlignment="1">
      <alignment horizontal="center" vertical="center" wrapText="1"/>
    </xf>
    <xf numFmtId="0" fontId="14" fillId="0" borderId="2" xfId="5" applyFont="1" applyBorder="1" applyAlignment="1">
      <alignment horizontal="left" vertical="center" wrapText="1"/>
    </xf>
    <xf numFmtId="2" fontId="14" fillId="0" borderId="2" xfId="5" applyNumberFormat="1" applyFont="1" applyBorder="1" applyAlignment="1">
      <alignment horizontal="center" vertical="center" wrapText="1"/>
    </xf>
    <xf numFmtId="2" fontId="14" fillId="0" borderId="2" xfId="5" applyNumberFormat="1" applyFont="1" applyBorder="1" applyAlignment="1">
      <alignment horizontal="right" vertical="center" wrapText="1"/>
    </xf>
    <xf numFmtId="0" fontId="3" fillId="0" borderId="0" xfId="1" applyFont="1" applyAlignment="1">
      <alignment vertical="top"/>
    </xf>
    <xf numFmtId="0" fontId="7" fillId="0" borderId="0" xfId="0" applyFont="1" applyAlignment="1">
      <alignment vertical="top"/>
    </xf>
    <xf numFmtId="0" fontId="0" fillId="0" borderId="0" xfId="0" applyAlignment="1"/>
    <xf numFmtId="0" fontId="3" fillId="0" borderId="2" xfId="0" applyFont="1" applyBorder="1" applyAlignment="1">
      <alignment horizontal="center" vertical="top" wrapText="1"/>
    </xf>
    <xf numFmtId="0" fontId="3" fillId="0" borderId="1" xfId="0" applyFont="1" applyBorder="1" applyAlignment="1">
      <alignment horizontal="center" vertical="top" wrapText="1"/>
    </xf>
    <xf numFmtId="0" fontId="0" fillId="0" borderId="2" xfId="0" applyBorder="1" applyAlignment="1">
      <alignment horizontal="center" vertical="center"/>
    </xf>
    <xf numFmtId="2" fontId="0" fillId="0" borderId="2" xfId="0" applyNumberFormat="1" applyBorder="1" applyAlignment="1">
      <alignment vertical="center"/>
    </xf>
    <xf numFmtId="2" fontId="0" fillId="0" borderId="2" xfId="0" applyNumberFormat="1" applyBorder="1" applyAlignment="1">
      <alignment horizontal="right" vertical="center"/>
    </xf>
    <xf numFmtId="0" fontId="0" fillId="0" borderId="2" xfId="0" applyBorder="1" applyAlignment="1">
      <alignment vertical="center"/>
    </xf>
    <xf numFmtId="0" fontId="0" fillId="0" borderId="0" xfId="0" applyAlignment="1">
      <alignment vertical="center"/>
    </xf>
    <xf numFmtId="0" fontId="0" fillId="0" borderId="0" xfId="0" applyBorder="1" applyAlignment="1">
      <alignment vertical="center"/>
    </xf>
    <xf numFmtId="2" fontId="3" fillId="0" borderId="2" xfId="0" applyNumberFormat="1" applyFont="1" applyBorder="1" applyAlignment="1">
      <alignment vertical="center"/>
    </xf>
    <xf numFmtId="0" fontId="3" fillId="0" borderId="2" xfId="0" applyFont="1" applyBorder="1" applyAlignment="1">
      <alignment vertical="center"/>
    </xf>
    <xf numFmtId="0" fontId="3" fillId="0" borderId="0" xfId="0" applyFont="1" applyBorder="1" applyAlignment="1">
      <alignment vertical="center"/>
    </xf>
    <xf numFmtId="0" fontId="8" fillId="0" borderId="0" xfId="0" applyFont="1" applyAlignment="1">
      <alignment wrapText="1"/>
    </xf>
    <xf numFmtId="0" fontId="3" fillId="0" borderId="2" xfId="0" applyFont="1" applyBorder="1" applyAlignment="1">
      <alignment horizontal="right"/>
    </xf>
    <xf numFmtId="0" fontId="3" fillId="0" borderId="0" xfId="1" applyFont="1" applyAlignment="1">
      <alignment horizontal="right" vertical="top"/>
    </xf>
    <xf numFmtId="0" fontId="7" fillId="0" borderId="0" xfId="3" applyFont="1" applyAlignment="1">
      <alignment horizontal="right" vertical="top"/>
    </xf>
    <xf numFmtId="0" fontId="3" fillId="0" borderId="0" xfId="3" applyFont="1" applyAlignment="1">
      <alignment horizontal="right"/>
    </xf>
    <xf numFmtId="0" fontId="7" fillId="0" borderId="0" xfId="3" applyFont="1" applyAlignment="1">
      <alignment horizontal="right"/>
    </xf>
    <xf numFmtId="0" fontId="3" fillId="0" borderId="0" xfId="1" applyFont="1" applyAlignment="1">
      <alignment horizontal="right" vertical="top" wrapText="1"/>
    </xf>
    <xf numFmtId="0" fontId="52" fillId="0" borderId="0" xfId="0" applyFont="1" applyBorder="1" applyAlignment="1">
      <alignment vertical="center" wrapText="1"/>
    </xf>
    <xf numFmtId="0" fontId="3" fillId="0" borderId="0" xfId="1" applyFont="1" applyAlignment="1">
      <alignment horizontal="center" vertical="top"/>
    </xf>
    <xf numFmtId="0" fontId="8" fillId="0" borderId="0" xfId="0" applyFont="1" applyAlignment="1"/>
    <xf numFmtId="0" fontId="3" fillId="0" borderId="0" xfId="2" applyFont="1" applyAlignment="1">
      <alignment vertical="top"/>
    </xf>
    <xf numFmtId="0" fontId="3" fillId="0" borderId="0" xfId="2" applyFont="1" applyAlignment="1">
      <alignment horizontal="right" vertical="top"/>
    </xf>
    <xf numFmtId="0" fontId="8" fillId="0" borderId="0" xfId="1" applyFont="1" applyBorder="1"/>
    <xf numFmtId="0" fontId="8" fillId="2" borderId="0" xfId="1" applyFont="1" applyFill="1" applyBorder="1"/>
    <xf numFmtId="0" fontId="8" fillId="0" borderId="0" xfId="0" applyFont="1" applyBorder="1" applyAlignment="1">
      <alignment horizontal="center" vertical="top" wrapText="1"/>
    </xf>
    <xf numFmtId="0" fontId="36" fillId="0" borderId="2" xfId="0" quotePrefix="1" applyFont="1" applyBorder="1" applyAlignment="1">
      <alignment horizontal="center" vertical="top" wrapText="1"/>
    </xf>
    <xf numFmtId="0" fontId="49" fillId="0" borderId="0" xfId="0" applyFont="1" applyBorder="1" applyAlignment="1">
      <alignment vertical="center"/>
    </xf>
    <xf numFmtId="0" fontId="3" fillId="0" borderId="0" xfId="0" applyFont="1" applyAlignment="1">
      <alignment vertical="center"/>
    </xf>
    <xf numFmtId="0" fontId="36" fillId="0" borderId="0" xfId="0" applyFont="1"/>
    <xf numFmtId="0" fontId="0" fillId="2" borderId="0" xfId="0" applyFill="1" applyBorder="1"/>
    <xf numFmtId="0" fontId="0" fillId="2" borderId="0" xfId="0" applyFill="1" applyAlignment="1"/>
    <xf numFmtId="0" fontId="3" fillId="2" borderId="0" xfId="0" applyFont="1" applyFill="1" applyAlignment="1"/>
    <xf numFmtId="0" fontId="16" fillId="0" borderId="0" xfId="0" applyFont="1" applyAlignment="1">
      <alignment vertical="top"/>
    </xf>
    <xf numFmtId="0" fontId="16" fillId="0" borderId="0" xfId="0" applyFont="1" applyAlignment="1">
      <alignment horizontal="right" vertical="top"/>
    </xf>
    <xf numFmtId="0" fontId="55" fillId="0" borderId="0" xfId="1" applyFont="1" applyBorder="1"/>
    <xf numFmtId="0" fontId="46" fillId="0" borderId="0" xfId="1" applyFont="1" applyBorder="1" applyAlignment="1">
      <alignment horizontal="center"/>
    </xf>
    <xf numFmtId="0" fontId="3" fillId="0" borderId="0" xfId="0" applyFont="1" applyAlignment="1">
      <alignment wrapText="1"/>
    </xf>
    <xf numFmtId="0" fontId="3" fillId="0" borderId="0" xfId="0" applyFont="1" applyAlignment="1">
      <alignment horizontal="center" vertical="top"/>
    </xf>
    <xf numFmtId="0" fontId="7" fillId="0" borderId="0" xfId="4" applyFont="1" applyAlignment="1">
      <alignment vertical="top" wrapText="1"/>
    </xf>
    <xf numFmtId="0" fontId="3" fillId="0" borderId="0" xfId="4" applyFont="1" applyAlignment="1"/>
    <xf numFmtId="0" fontId="3" fillId="0" borderId="0" xfId="3" applyFont="1" applyAlignment="1">
      <alignment vertical="top"/>
    </xf>
    <xf numFmtId="0" fontId="8" fillId="0" borderId="0" xfId="3" applyFont="1" applyAlignment="1"/>
    <xf numFmtId="0" fontId="3" fillId="0" borderId="0" xfId="3" applyFont="1" applyAlignment="1">
      <alignment horizontal="right" vertical="top"/>
    </xf>
    <xf numFmtId="0" fontId="8" fillId="0" borderId="0" xfId="3" applyFont="1" applyBorder="1" applyAlignment="1">
      <alignment horizontal="center"/>
    </xf>
    <xf numFmtId="0" fontId="8" fillId="0" borderId="0" xfId="1" applyFont="1" applyBorder="1" applyAlignment="1">
      <alignment horizontal="center"/>
    </xf>
    <xf numFmtId="2" fontId="8" fillId="0" borderId="2" xfId="0" applyNumberFormat="1" applyFont="1" applyBorder="1" applyAlignment="1">
      <alignment horizontal="center"/>
    </xf>
    <xf numFmtId="0" fontId="3" fillId="0" borderId="2" xfId="0" applyFont="1" applyBorder="1" applyAlignment="1">
      <alignment horizontal="center"/>
    </xf>
    <xf numFmtId="0" fontId="8" fillId="0" borderId="2" xfId="0" applyFont="1" applyBorder="1" applyAlignment="1">
      <alignment horizontal="center" vertical="center"/>
    </xf>
    <xf numFmtId="0" fontId="8" fillId="0" borderId="2" xfId="0" applyFont="1" applyBorder="1" applyAlignment="1">
      <alignment horizontal="center"/>
    </xf>
    <xf numFmtId="0" fontId="8" fillId="0" borderId="0" xfId="0" applyFont="1" applyAlignment="1">
      <alignment horizontal="center"/>
    </xf>
    <xf numFmtId="0" fontId="8" fillId="0" borderId="0" xfId="0" applyFont="1"/>
    <xf numFmtId="0" fontId="8" fillId="0" borderId="0" xfId="0" applyFont="1" applyBorder="1" applyAlignment="1">
      <alignment horizontal="left" vertical="top" wrapText="1"/>
    </xf>
    <xf numFmtId="0" fontId="8" fillId="2" borderId="2" xfId="0" applyFont="1" applyFill="1" applyBorder="1" applyAlignment="1"/>
    <xf numFmtId="0" fontId="0" fillId="0" borderId="2" xfId="0" applyFont="1" applyFill="1" applyBorder="1"/>
    <xf numFmtId="0" fontId="21" fillId="0" borderId="2" xfId="1" applyFont="1" applyBorder="1" applyAlignment="1">
      <alignment horizontal="center" vertical="top" textRotation="90" wrapText="1"/>
    </xf>
    <xf numFmtId="0" fontId="16" fillId="0" borderId="2" xfId="0" applyFont="1" applyBorder="1" applyAlignment="1">
      <alignment horizontal="center"/>
    </xf>
    <xf numFmtId="0" fontId="8" fillId="0" borderId="2" xfId="0"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2" fontId="8" fillId="0" borderId="5" xfId="0" applyNumberFormat="1" applyFont="1" applyBorder="1"/>
    <xf numFmtId="2" fontId="8" fillId="0" borderId="2" xfId="0" applyNumberFormat="1" applyFont="1" applyBorder="1"/>
    <xf numFmtId="0" fontId="8" fillId="2" borderId="5" xfId="0" applyFont="1" applyFill="1" applyBorder="1" applyAlignment="1">
      <alignment horizontal="center"/>
    </xf>
    <xf numFmtId="0" fontId="20" fillId="0" borderId="2" xfId="1" applyFont="1" applyBorder="1" applyAlignment="1">
      <alignment horizontal="center" wrapText="1"/>
    </xf>
    <xf numFmtId="0" fontId="8" fillId="0" borderId="2" xfId="3" applyBorder="1" applyAlignment="1">
      <alignment horizontal="center"/>
    </xf>
    <xf numFmtId="0" fontId="65" fillId="0" borderId="2" xfId="1" applyFont="1" applyBorder="1" applyAlignment="1">
      <alignment horizontal="center" vertical="top" wrapText="1"/>
    </xf>
    <xf numFmtId="2" fontId="0" fillId="0" borderId="2" xfId="0" applyNumberFormat="1" applyBorder="1" applyAlignment="1">
      <alignment horizontal="center"/>
    </xf>
    <xf numFmtId="2" fontId="8" fillId="0" borderId="2" xfId="0" applyNumberFormat="1" applyFont="1" applyBorder="1" applyAlignment="1">
      <alignment horizontal="right"/>
    </xf>
    <xf numFmtId="0" fontId="0" fillId="0" borderId="10" xfId="0" applyFill="1" applyBorder="1" applyAlignment="1">
      <alignment horizontal="center"/>
    </xf>
    <xf numFmtId="0" fontId="0" fillId="2" borderId="2" xfId="0" applyFill="1" applyBorder="1" applyAlignment="1">
      <alignment horizontal="center"/>
    </xf>
    <xf numFmtId="1" fontId="8" fillId="0" borderId="6" xfId="0" applyNumberFormat="1" applyFont="1" applyBorder="1"/>
    <xf numFmtId="0" fontId="8" fillId="0" borderId="6" xfId="0" applyFont="1" applyBorder="1" applyAlignment="1">
      <alignment horizontal="center"/>
    </xf>
    <xf numFmtId="1" fontId="8" fillId="0" borderId="6" xfId="0" applyNumberFormat="1" applyFont="1" applyBorder="1" applyAlignment="1">
      <alignment horizontal="center"/>
    </xf>
    <xf numFmtId="0" fontId="3" fillId="2" borderId="2" xfId="0" applyFont="1" applyFill="1" applyBorder="1"/>
    <xf numFmtId="0" fontId="3" fillId="2" borderId="2" xfId="0" applyFont="1" applyFill="1" applyBorder="1" applyAlignment="1">
      <alignment horizontal="center"/>
    </xf>
    <xf numFmtId="0" fontId="0" fillId="0" borderId="10" xfId="0" applyFill="1" applyBorder="1" applyAlignment="1">
      <alignment horizontal="right"/>
    </xf>
    <xf numFmtId="2" fontId="8" fillId="0" borderId="0" xfId="0" applyNumberFormat="1" applyFont="1"/>
    <xf numFmtId="2" fontId="3" fillId="0" borderId="10" xfId="0" applyNumberFormat="1" applyFont="1" applyFill="1" applyBorder="1"/>
    <xf numFmtId="1" fontId="3" fillId="0" borderId="2" xfId="0" applyNumberFormat="1" applyFont="1" applyBorder="1" applyAlignment="1">
      <alignment horizontal="center"/>
    </xf>
    <xf numFmtId="2" fontId="0" fillId="0" borderId="0" xfId="0" applyNumberFormat="1"/>
    <xf numFmtId="0" fontId="52" fillId="0" borderId="1" xfId="0" applyFont="1" applyBorder="1" applyAlignment="1">
      <alignment horizontal="center" vertical="center" wrapText="1"/>
    </xf>
    <xf numFmtId="0" fontId="52" fillId="0" borderId="2" xfId="0" applyFont="1" applyBorder="1" applyAlignment="1">
      <alignment horizontal="center" vertical="center" wrapText="1"/>
    </xf>
    <xf numFmtId="0" fontId="2" fillId="0" borderId="1" xfId="0" applyFont="1" applyBorder="1" applyAlignment="1">
      <alignment horizontal="center"/>
    </xf>
    <xf numFmtId="0" fontId="2" fillId="0" borderId="2" xfId="0" applyFont="1" applyBorder="1" applyAlignment="1">
      <alignment horizontal="center"/>
    </xf>
    <xf numFmtId="0" fontId="60" fillId="0" borderId="2" xfId="0" applyFont="1" applyBorder="1" applyAlignment="1">
      <alignment horizontal="center" vertical="center" wrapText="1"/>
    </xf>
    <xf numFmtId="0" fontId="3" fillId="2" borderId="2" xfId="0" applyFont="1" applyFill="1" applyBorder="1" applyAlignment="1"/>
    <xf numFmtId="2" fontId="8" fillId="2" borderId="2" xfId="0" applyNumberFormat="1" applyFont="1" applyFill="1" applyBorder="1"/>
    <xf numFmtId="2" fontId="3" fillId="2" borderId="2" xfId="0" applyNumberFormat="1" applyFont="1" applyFill="1" applyBorder="1"/>
    <xf numFmtId="0" fontId="2" fillId="0" borderId="2" xfId="1" applyFont="1" applyBorder="1" applyAlignment="1">
      <alignment horizontal="center"/>
    </xf>
    <xf numFmtId="0" fontId="20" fillId="0" borderId="2" xfId="6" applyFont="1" applyBorder="1" applyAlignment="1">
      <alignment horizontal="center" vertical="top" wrapText="1"/>
    </xf>
    <xf numFmtId="0" fontId="3" fillId="0" borderId="2" xfId="4" applyFont="1" applyBorder="1" applyAlignment="1">
      <alignment horizontal="center" vertical="center"/>
    </xf>
    <xf numFmtId="0" fontId="3" fillId="0" borderId="2" xfId="4" applyFont="1" applyBorder="1" applyAlignment="1">
      <alignment horizontal="left" vertical="center"/>
    </xf>
    <xf numFmtId="2" fontId="8" fillId="0" borderId="2" xfId="4" applyNumberFormat="1" applyBorder="1" applyAlignment="1">
      <alignment vertical="center"/>
    </xf>
    <xf numFmtId="0" fontId="8" fillId="0" borderId="0" xfId="4" applyAlignment="1">
      <alignment vertical="center"/>
    </xf>
    <xf numFmtId="0" fontId="3" fillId="0" borderId="2" xfId="4" applyFont="1" applyBorder="1" applyAlignment="1">
      <alignment horizontal="left" vertical="center" wrapText="1"/>
    </xf>
    <xf numFmtId="2" fontId="3" fillId="0" borderId="2" xfId="4" applyNumberFormat="1" applyFont="1" applyBorder="1" applyAlignment="1">
      <alignment vertical="center"/>
    </xf>
    <xf numFmtId="0" fontId="3" fillId="0" borderId="0" xfId="4" applyFont="1" applyAlignment="1">
      <alignment vertical="center"/>
    </xf>
    <xf numFmtId="0" fontId="3" fillId="0" borderId="2" xfId="0" applyFont="1" applyBorder="1" applyAlignment="1">
      <alignment horizontal="center"/>
    </xf>
    <xf numFmtId="0" fontId="8" fillId="0" borderId="2" xfId="0" applyFont="1" applyBorder="1" applyAlignment="1">
      <alignment horizontal="center"/>
    </xf>
    <xf numFmtId="0" fontId="8" fillId="0" borderId="0" xfId="0" applyFont="1"/>
    <xf numFmtId="0" fontId="8" fillId="0" borderId="2" xfId="0" applyFont="1" applyBorder="1" applyAlignment="1">
      <alignment horizontal="center" vertical="top" wrapText="1"/>
    </xf>
    <xf numFmtId="0" fontId="52" fillId="0" borderId="1" xfId="0" applyFont="1" applyBorder="1" applyAlignment="1">
      <alignment horizontal="center" vertical="center" wrapText="1"/>
    </xf>
    <xf numFmtId="0" fontId="3" fillId="0" borderId="2" xfId="3" applyFont="1" applyBorder="1" applyAlignment="1">
      <alignment horizontal="center"/>
    </xf>
    <xf numFmtId="0" fontId="3" fillId="2" borderId="2" xfId="1" quotePrefix="1" applyFont="1" applyFill="1" applyBorder="1" applyAlignment="1">
      <alignment horizontal="center" vertical="center" wrapText="1"/>
    </xf>
    <xf numFmtId="2" fontId="16" fillId="0" borderId="2" xfId="0" applyNumberFormat="1" applyFont="1" applyBorder="1" applyAlignment="1">
      <alignment horizontal="center"/>
    </xf>
    <xf numFmtId="0" fontId="8" fillId="0" borderId="2" xfId="0" applyFont="1" applyBorder="1" applyAlignment="1">
      <alignment horizontal="center" vertical="center"/>
    </xf>
    <xf numFmtId="0" fontId="3" fillId="0" borderId="2" xfId="0" applyFont="1" applyBorder="1" applyAlignment="1">
      <alignment horizontal="center"/>
    </xf>
    <xf numFmtId="0" fontId="8" fillId="0" borderId="2" xfId="0" applyFont="1" applyBorder="1" applyAlignment="1">
      <alignment horizontal="center" vertical="top" wrapText="1"/>
    </xf>
    <xf numFmtId="0" fontId="3" fillId="2" borderId="2" xfId="0" applyFont="1" applyFill="1" applyBorder="1" applyAlignment="1">
      <alignment horizontal="center" vertical="top" wrapText="1"/>
    </xf>
    <xf numFmtId="0" fontId="3" fillId="0" borderId="2" xfId="0" applyFont="1" applyBorder="1" applyAlignment="1">
      <alignment horizontal="center" vertical="center" wrapText="1"/>
    </xf>
    <xf numFmtId="2" fontId="52" fillId="0" borderId="1" xfId="0" applyNumberFormat="1" applyFont="1" applyBorder="1" applyAlignment="1">
      <alignment horizontal="center" vertical="center" wrapText="1"/>
    </xf>
    <xf numFmtId="2" fontId="52" fillId="0" borderId="2" xfId="0" applyNumberFormat="1" applyFont="1" applyBorder="1" applyAlignment="1">
      <alignment horizontal="center" vertical="center" wrapText="1"/>
    </xf>
    <xf numFmtId="2" fontId="60" fillId="0" borderId="2" xfId="0" applyNumberFormat="1" applyFont="1" applyBorder="1" applyAlignment="1">
      <alignment horizontal="center" vertical="center" wrapText="1"/>
    </xf>
    <xf numFmtId="0" fontId="3" fillId="0" borderId="2" xfId="2" applyFont="1" applyBorder="1" applyAlignment="1">
      <alignment horizontal="center" vertical="center"/>
    </xf>
    <xf numFmtId="0" fontId="3" fillId="0" borderId="2" xfId="2" applyFont="1" applyBorder="1" applyAlignment="1">
      <alignment horizontal="left" vertical="center"/>
    </xf>
    <xf numFmtId="0" fontId="8" fillId="0" borderId="2" xfId="2" applyFont="1" applyBorder="1" applyAlignment="1">
      <alignment horizontal="left" vertical="center"/>
    </xf>
    <xf numFmtId="0" fontId="8" fillId="0" borderId="2" xfId="2" applyFont="1" applyBorder="1" applyAlignment="1">
      <alignment horizontal="center" vertical="center"/>
    </xf>
    <xf numFmtId="0" fontId="3" fillId="0" borderId="2" xfId="2" applyFont="1" applyBorder="1" applyAlignment="1">
      <alignment horizontal="center" vertical="top" wrapText="1"/>
    </xf>
    <xf numFmtId="0" fontId="3" fillId="0" borderId="2" xfId="2" applyFont="1" applyBorder="1"/>
    <xf numFmtId="0" fontId="3" fillId="0" borderId="2" xfId="2" applyFont="1" applyBorder="1" applyAlignment="1">
      <alignment horizontal="left"/>
    </xf>
    <xf numFmtId="0" fontId="8" fillId="0" borderId="2" xfId="2" applyFont="1" applyBorder="1" applyAlignment="1">
      <alignment horizontal="center"/>
    </xf>
    <xf numFmtId="0" fontId="3" fillId="0" borderId="2" xfId="2" applyFont="1" applyBorder="1" applyAlignment="1"/>
    <xf numFmtId="0" fontId="3" fillId="0" borderId="2" xfId="2" applyFont="1" applyBorder="1" applyAlignment="1">
      <alignment horizontal="center"/>
    </xf>
    <xf numFmtId="0" fontId="8" fillId="0" borderId="2" xfId="2" applyFont="1" applyBorder="1" applyAlignment="1">
      <alignment horizontal="center" vertical="top" wrapText="1"/>
    </xf>
    <xf numFmtId="0" fontId="35" fillId="2" borderId="2" xfId="0" quotePrefix="1" applyFont="1" applyFill="1" applyBorder="1" applyAlignment="1">
      <alignment horizontal="center" vertical="top" wrapText="1"/>
    </xf>
    <xf numFmtId="0" fontId="8" fillId="0" borderId="2" xfId="1" applyFont="1" applyBorder="1" applyAlignment="1">
      <alignment horizontal="center"/>
    </xf>
    <xf numFmtId="0" fontId="8" fillId="0" borderId="2" xfId="1" applyFont="1" applyBorder="1" applyAlignment="1">
      <alignment horizontal="center" vertical="top" wrapText="1"/>
    </xf>
    <xf numFmtId="0" fontId="1" fillId="0" borderId="0" xfId="7"/>
    <xf numFmtId="0" fontId="8" fillId="0" borderId="10" xfId="0" applyFont="1" applyFill="1" applyBorder="1" applyAlignment="1">
      <alignment horizontal="center"/>
    </xf>
    <xf numFmtId="2" fontId="13" fillId="0" borderId="2" xfId="1" applyNumberFormat="1" applyFont="1" applyBorder="1" applyAlignment="1">
      <alignment horizontal="right"/>
    </xf>
    <xf numFmtId="2" fontId="13" fillId="0" borderId="2" xfId="1" applyNumberFormat="1" applyFont="1" applyFill="1" applyBorder="1" applyAlignment="1">
      <alignment horizontal="right"/>
    </xf>
    <xf numFmtId="2" fontId="7" fillId="0" borderId="2" xfId="1" applyNumberFormat="1" applyFont="1" applyBorder="1" applyAlignment="1"/>
    <xf numFmtId="164" fontId="7" fillId="0" borderId="2" xfId="1" applyNumberFormat="1" applyFont="1" applyBorder="1" applyAlignment="1"/>
    <xf numFmtId="2" fontId="7" fillId="0" borderId="2" xfId="1" applyNumberFormat="1" applyFont="1" applyBorder="1" applyAlignment="1">
      <alignment horizontal="right"/>
    </xf>
    <xf numFmtId="2" fontId="13" fillId="0" borderId="2" xfId="1" applyNumberFormat="1" applyFont="1" applyBorder="1" applyAlignment="1">
      <alignment horizontal="right" vertical="top" wrapText="1"/>
    </xf>
    <xf numFmtId="2" fontId="13" fillId="0" borderId="2" xfId="1" applyNumberFormat="1" applyFont="1" applyBorder="1" applyAlignment="1">
      <alignment horizontal="right" vertical="center" wrapText="1"/>
    </xf>
    <xf numFmtId="2" fontId="13" fillId="2" borderId="2" xfId="1" applyNumberFormat="1" applyFont="1" applyFill="1" applyBorder="1" applyAlignment="1">
      <alignment horizontal="right"/>
    </xf>
    <xf numFmtId="2" fontId="0" fillId="0" borderId="0" xfId="0" applyNumberFormat="1" applyAlignment="1">
      <alignment vertical="center"/>
    </xf>
    <xf numFmtId="0" fontId="65" fillId="0" borderId="2" xfId="1" applyFont="1" applyBorder="1" applyAlignment="1">
      <alignment horizontal="center" vertical="center" wrapText="1"/>
    </xf>
    <xf numFmtId="0" fontId="45" fillId="0" borderId="0" xfId="1" applyBorder="1" applyAlignment="1">
      <alignment horizontal="center" vertical="center"/>
    </xf>
    <xf numFmtId="0" fontId="31" fillId="0" borderId="0" xfId="1" applyFont="1" applyAlignment="1">
      <alignment horizontal="center" vertical="center"/>
    </xf>
    <xf numFmtId="0" fontId="8" fillId="0" borderId="2" xfId="0" applyFont="1" applyBorder="1" applyAlignment="1">
      <alignment vertical="center" wrapText="1"/>
    </xf>
    <xf numFmtId="1" fontId="8" fillId="0" borderId="0" xfId="0" applyNumberFormat="1" applyFont="1"/>
    <xf numFmtId="2" fontId="8" fillId="0" borderId="0" xfId="4" applyNumberFormat="1" applyAlignment="1">
      <alignment vertical="center"/>
    </xf>
    <xf numFmtId="0" fontId="65" fillId="2" borderId="2" xfId="1" applyFont="1" applyFill="1" applyBorder="1" applyAlignment="1">
      <alignment horizontal="center" vertical="top" wrapText="1"/>
    </xf>
    <xf numFmtId="0" fontId="31" fillId="2" borderId="0" xfId="1" applyFont="1" applyFill="1" applyAlignment="1">
      <alignment horizontal="center"/>
    </xf>
    <xf numFmtId="1" fontId="0" fillId="0" borderId="0" xfId="0" applyNumberFormat="1"/>
    <xf numFmtId="0" fontId="3" fillId="0" borderId="2" xfId="0" applyFont="1" applyBorder="1" applyAlignment="1">
      <alignment horizontal="center"/>
    </xf>
    <xf numFmtId="0" fontId="0" fillId="2" borderId="5" xfId="0" applyFill="1" applyBorder="1" applyAlignment="1">
      <alignment horizontal="center"/>
    </xf>
    <xf numFmtId="0" fontId="8" fillId="0" borderId="2" xfId="0" applyFont="1" applyBorder="1" applyAlignment="1">
      <alignment horizontal="center" vertical="center"/>
    </xf>
    <xf numFmtId="0" fontId="8" fillId="0" borderId="0" xfId="0" applyFont="1"/>
    <xf numFmtId="0" fontId="8" fillId="0" borderId="2" xfId="0" applyFont="1" applyBorder="1" applyAlignment="1">
      <alignment horizontal="center" vertical="center" wrapText="1"/>
    </xf>
    <xf numFmtId="0" fontId="3" fillId="0" borderId="2" xfId="0" applyFont="1" applyBorder="1" applyAlignment="1">
      <alignment horizontal="center"/>
    </xf>
    <xf numFmtId="2" fontId="3" fillId="0" borderId="2" xfId="0" applyNumberFormat="1" applyFont="1" applyBorder="1" applyAlignment="1">
      <alignment horizontal="center" vertical="top" wrapText="1"/>
    </xf>
    <xf numFmtId="2" fontId="8" fillId="0" borderId="2" xfId="0" applyNumberFormat="1" applyFont="1" applyBorder="1" applyAlignment="1">
      <alignment horizontal="center" vertical="top" wrapText="1"/>
    </xf>
    <xf numFmtId="2" fontId="8" fillId="0" borderId="2" xfId="0" applyNumberFormat="1" applyFont="1" applyBorder="1" applyAlignment="1">
      <alignment horizontal="center" vertical="center" wrapText="1"/>
    </xf>
    <xf numFmtId="2" fontId="8" fillId="0" borderId="2" xfId="0" applyNumberFormat="1" applyFont="1" applyBorder="1" applyAlignment="1">
      <alignment horizontal="center" vertical="center"/>
    </xf>
    <xf numFmtId="0" fontId="37" fillId="4" borderId="2" xfId="0" quotePrefix="1" applyFont="1" applyFill="1" applyBorder="1" applyAlignment="1">
      <alignment horizontal="center" vertical="top" wrapText="1"/>
    </xf>
    <xf numFmtId="0" fontId="3" fillId="4" borderId="2" xfId="0" applyFont="1" applyFill="1" applyBorder="1" applyAlignment="1">
      <alignment horizontal="center"/>
    </xf>
    <xf numFmtId="0" fontId="36" fillId="2" borderId="1" xfId="0" applyFont="1" applyFill="1" applyBorder="1" applyAlignment="1">
      <alignment horizontal="center" vertical="center" wrapText="1"/>
    </xf>
    <xf numFmtId="0" fontId="36" fillId="4" borderId="1" xfId="0" applyFont="1" applyFill="1" applyBorder="1" applyAlignment="1">
      <alignment horizontal="center" vertical="center" wrapText="1"/>
    </xf>
    <xf numFmtId="0" fontId="18" fillId="0" borderId="0" xfId="0" applyFont="1" applyAlignment="1">
      <alignment vertical="center"/>
    </xf>
    <xf numFmtId="0" fontId="8" fillId="0" borderId="0" xfId="0" applyFont="1"/>
    <xf numFmtId="0" fontId="8" fillId="0" borderId="0" xfId="0" applyFont="1"/>
    <xf numFmtId="0" fontId="3" fillId="2" borderId="2" xfId="0" applyFont="1" applyFill="1" applyBorder="1" applyAlignment="1">
      <alignment horizontal="center" vertical="top" wrapText="1"/>
    </xf>
    <xf numFmtId="0" fontId="8" fillId="0" borderId="0" xfId="0" applyFont="1"/>
    <xf numFmtId="0" fontId="3" fillId="0" borderId="2" xfId="0" applyFont="1" applyBorder="1" applyAlignment="1">
      <alignment horizontal="center"/>
    </xf>
    <xf numFmtId="0" fontId="8" fillId="0" borderId="0" xfId="0" applyFont="1"/>
    <xf numFmtId="0" fontId="8" fillId="5" borderId="2" xfId="0" applyFont="1" applyFill="1" applyBorder="1" applyAlignment="1">
      <alignment horizontal="center"/>
    </xf>
    <xf numFmtId="2" fontId="8" fillId="5" borderId="2" xfId="0" applyNumberFormat="1" applyFont="1" applyFill="1" applyBorder="1" applyAlignment="1">
      <alignment horizontal="right"/>
    </xf>
    <xf numFmtId="0" fontId="3" fillId="5" borderId="2" xfId="0" applyFont="1" applyFill="1" applyBorder="1" applyAlignment="1">
      <alignment horizontal="center"/>
    </xf>
    <xf numFmtId="2" fontId="3" fillId="5" borderId="2" xfId="0" applyNumberFormat="1" applyFont="1" applyFill="1" applyBorder="1" applyAlignment="1">
      <alignment horizontal="right"/>
    </xf>
    <xf numFmtId="0" fontId="3" fillId="0" borderId="0" xfId="0" applyFont="1" applyFill="1" applyBorder="1" applyAlignment="1">
      <alignment horizontal="left"/>
    </xf>
    <xf numFmtId="0" fontId="3" fillId="0" borderId="0" xfId="0" applyFont="1" applyFill="1" applyBorder="1"/>
    <xf numFmtId="0" fontId="3" fillId="5" borderId="2" xfId="0" applyFont="1" applyFill="1" applyBorder="1" applyAlignment="1">
      <alignment horizontal="center" vertical="top" wrapText="1"/>
    </xf>
    <xf numFmtId="0" fontId="18" fillId="5" borderId="2" xfId="0" applyFont="1" applyFill="1" applyBorder="1" applyAlignment="1">
      <alignment horizontal="center"/>
    </xf>
    <xf numFmtId="0" fontId="0" fillId="5" borderId="2" xfId="0" applyFill="1" applyBorder="1" applyAlignment="1">
      <alignment horizontal="center"/>
    </xf>
    <xf numFmtId="2" fontId="0" fillId="5" borderId="2" xfId="0" applyNumberFormat="1" applyFill="1" applyBorder="1"/>
    <xf numFmtId="0" fontId="0" fillId="5" borderId="2" xfId="0" applyFill="1" applyBorder="1" applyAlignment="1">
      <alignment horizontal="center" vertical="center"/>
    </xf>
    <xf numFmtId="2" fontId="0" fillId="5" borderId="2" xfId="0" applyNumberFormat="1" applyFill="1" applyBorder="1" applyAlignment="1">
      <alignment vertical="center"/>
    </xf>
    <xf numFmtId="0" fontId="3" fillId="5" borderId="2" xfId="0" applyFont="1" applyFill="1" applyBorder="1" applyAlignment="1">
      <alignment horizontal="center" vertical="center"/>
    </xf>
    <xf numFmtId="2" fontId="3" fillId="5" borderId="2" xfId="0" applyNumberFormat="1" applyFont="1" applyFill="1" applyBorder="1" applyAlignment="1">
      <alignment vertical="center"/>
    </xf>
    <xf numFmtId="0" fontId="46" fillId="5" borderId="2" xfId="0" applyFont="1" applyFill="1" applyBorder="1" applyAlignment="1">
      <alignment horizontal="center" vertical="top" wrapText="1"/>
    </xf>
    <xf numFmtId="0" fontId="36" fillId="5" borderId="2" xfId="0" applyFont="1" applyFill="1" applyBorder="1" applyAlignment="1">
      <alignment horizontal="center" vertical="top" wrapText="1"/>
    </xf>
    <xf numFmtId="0" fontId="9" fillId="0" borderId="0" xfId="0" applyFont="1" applyBorder="1" applyAlignment="1">
      <alignment horizontal="center" vertical="center"/>
    </xf>
    <xf numFmtId="0" fontId="3" fillId="0" borderId="0" xfId="1" applyFont="1" applyBorder="1" applyAlignment="1">
      <alignment horizontal="center" vertical="center"/>
    </xf>
    <xf numFmtId="0" fontId="3" fillId="0" borderId="0" xfId="3" applyFont="1" applyBorder="1" applyAlignment="1">
      <alignment horizontal="center" vertical="top"/>
    </xf>
    <xf numFmtId="0" fontId="8" fillId="5" borderId="2" xfId="1" applyFont="1" applyFill="1" applyBorder="1" applyAlignment="1">
      <alignment horizontal="center" vertical="center"/>
    </xf>
    <xf numFmtId="0" fontId="3" fillId="5" borderId="2" xfId="1" applyFont="1" applyFill="1" applyBorder="1" applyAlignment="1">
      <alignment horizontal="center" vertical="center"/>
    </xf>
    <xf numFmtId="0" fontId="8" fillId="5" borderId="2" xfId="0" applyFont="1" applyFill="1" applyBorder="1"/>
    <xf numFmtId="0" fontId="3" fillId="3" borderId="0" xfId="0" applyFont="1" applyFill="1" applyAlignment="1">
      <alignment vertical="center"/>
    </xf>
    <xf numFmtId="0" fontId="3" fillId="5" borderId="5" xfId="0" applyFont="1" applyFill="1" applyBorder="1" applyAlignment="1">
      <alignment horizontal="center" vertical="top" wrapText="1"/>
    </xf>
    <xf numFmtId="0" fontId="3" fillId="5" borderId="2" xfId="0" applyFont="1" applyFill="1" applyBorder="1"/>
    <xf numFmtId="0" fontId="11" fillId="3" borderId="0" xfId="0" applyFont="1" applyFill="1"/>
    <xf numFmtId="2" fontId="66" fillId="0" borderId="2" xfId="6" applyNumberFormat="1" applyFont="1" applyBorder="1" applyAlignment="1">
      <alignment horizontal="center"/>
    </xf>
    <xf numFmtId="2" fontId="45" fillId="0" borderId="2" xfId="1" applyNumberFormat="1" applyBorder="1" applyAlignment="1">
      <alignment horizontal="center"/>
    </xf>
    <xf numFmtId="2" fontId="3" fillId="0" borderId="0" xfId="4" applyNumberFormat="1" applyFont="1" applyAlignment="1">
      <alignment vertical="center"/>
    </xf>
    <xf numFmtId="0" fontId="3" fillId="0" borderId="0" xfId="4" applyFont="1" applyFill="1" applyBorder="1" applyAlignment="1">
      <alignment horizontal="left"/>
    </xf>
    <xf numFmtId="2" fontId="59" fillId="0" borderId="2" xfId="0" applyNumberFormat="1" applyFont="1" applyBorder="1" applyAlignment="1">
      <alignment horizontal="right" vertical="center"/>
    </xf>
    <xf numFmtId="2" fontId="62" fillId="0" borderId="2" xfId="0" applyNumberFormat="1" applyFont="1" applyBorder="1" applyAlignment="1">
      <alignment horizontal="right" vertical="center"/>
    </xf>
    <xf numFmtId="2" fontId="3" fillId="0" borderId="2" xfId="0" applyNumberFormat="1" applyFont="1" applyBorder="1" applyAlignment="1">
      <alignment horizontal="right" vertical="center"/>
    </xf>
    <xf numFmtId="0" fontId="57" fillId="0" borderId="2" xfId="0" applyFont="1" applyBorder="1" applyAlignment="1">
      <alignment vertical="center"/>
    </xf>
    <xf numFmtId="0" fontId="0" fillId="0" borderId="2" xfId="0" applyBorder="1" applyAlignment="1">
      <alignment horizontal="right" vertical="center"/>
    </xf>
    <xf numFmtId="0" fontId="57" fillId="0" borderId="2" xfId="0" applyFont="1" applyBorder="1" applyAlignment="1">
      <alignment horizontal="right" vertical="center"/>
    </xf>
    <xf numFmtId="2" fontId="3" fillId="0" borderId="2" xfId="0" applyNumberFormat="1" applyFont="1" applyBorder="1" applyAlignment="1">
      <alignment horizontal="center" vertical="center"/>
    </xf>
    <xf numFmtId="1" fontId="3" fillId="0" borderId="2" xfId="0" applyNumberFormat="1" applyFont="1" applyBorder="1"/>
    <xf numFmtId="0" fontId="67" fillId="0" borderId="0" xfId="0" applyFont="1" applyBorder="1" applyAlignment="1">
      <alignment horizontal="center" vertical="center"/>
    </xf>
    <xf numFmtId="0" fontId="48" fillId="0" borderId="0" xfId="0" applyFont="1" applyBorder="1"/>
    <xf numFmtId="0" fontId="46" fillId="2" borderId="0" xfId="0" applyFont="1" applyFill="1" applyBorder="1" applyAlignment="1">
      <alignment horizontal="center" vertical="center" wrapText="1"/>
    </xf>
    <xf numFmtId="0" fontId="8" fillId="2" borderId="13" xfId="0" applyFont="1" applyFill="1" applyBorder="1" applyAlignment="1">
      <alignment horizontal="center"/>
    </xf>
    <xf numFmtId="0" fontId="3" fillId="5" borderId="13" xfId="0" applyFont="1" applyFill="1" applyBorder="1"/>
    <xf numFmtId="0" fontId="3" fillId="2" borderId="13" xfId="0" applyFont="1" applyFill="1" applyBorder="1" applyAlignment="1"/>
    <xf numFmtId="2" fontId="3" fillId="2" borderId="13" xfId="0" applyNumberFormat="1" applyFont="1" applyFill="1" applyBorder="1"/>
    <xf numFmtId="0" fontId="3" fillId="0" borderId="13" xfId="0" applyFont="1" applyBorder="1" applyAlignment="1">
      <alignment wrapText="1"/>
    </xf>
    <xf numFmtId="0" fontId="8" fillId="0" borderId="13" xfId="0" applyFont="1" applyBorder="1" applyAlignment="1">
      <alignment vertical="center" wrapText="1"/>
    </xf>
    <xf numFmtId="0" fontId="8" fillId="5" borderId="2" xfId="0" applyFont="1" applyFill="1" applyBorder="1" applyAlignment="1">
      <alignment vertical="center"/>
    </xf>
    <xf numFmtId="2" fontId="8" fillId="2" borderId="2" xfId="0" applyNumberFormat="1" applyFont="1" applyFill="1" applyBorder="1" applyAlignment="1">
      <alignment vertical="center"/>
    </xf>
    <xf numFmtId="0" fontId="8" fillId="3" borderId="0" xfId="0" applyFont="1" applyFill="1" applyAlignment="1">
      <alignment vertical="center"/>
    </xf>
    <xf numFmtId="0" fontId="8" fillId="2" borderId="2" xfId="0" applyFont="1" applyFill="1" applyBorder="1" applyAlignment="1">
      <alignment horizontal="center" vertical="center"/>
    </xf>
    <xf numFmtId="0" fontId="8" fillId="2" borderId="2" xfId="0" applyFont="1" applyFill="1" applyBorder="1" applyAlignment="1">
      <alignment vertical="center"/>
    </xf>
    <xf numFmtId="0" fontId="3" fillId="0" borderId="2" xfId="0" applyFont="1" applyBorder="1" applyAlignment="1">
      <alignment wrapText="1"/>
    </xf>
    <xf numFmtId="0" fontId="8" fillId="0" borderId="0" xfId="0" applyFont="1"/>
    <xf numFmtId="0" fontId="0" fillId="3" borderId="2" xfId="0" applyFill="1" applyBorder="1" applyAlignment="1">
      <alignment horizontal="center"/>
    </xf>
    <xf numFmtId="9" fontId="3" fillId="0" borderId="0" xfId="8" applyFont="1"/>
    <xf numFmtId="9" fontId="0" fillId="0" borderId="0" xfId="8" applyFont="1"/>
    <xf numFmtId="0" fontId="35" fillId="3" borderId="2" xfId="0" quotePrefix="1" applyFont="1" applyFill="1" applyBorder="1" applyAlignment="1">
      <alignment horizontal="center" vertical="top" wrapText="1"/>
    </xf>
    <xf numFmtId="0" fontId="8" fillId="3" borderId="2" xfId="0" applyFont="1" applyFill="1" applyBorder="1" applyAlignment="1">
      <alignment horizontal="center"/>
    </xf>
    <xf numFmtId="9" fontId="8" fillId="0" borderId="0" xfId="8" applyFont="1"/>
    <xf numFmtId="0" fontId="20" fillId="3" borderId="2" xfId="1" applyFont="1" applyFill="1" applyBorder="1" applyAlignment="1">
      <alignment horizontal="center"/>
    </xf>
    <xf numFmtId="0" fontId="0" fillId="3" borderId="2" xfId="0" applyFill="1" applyBorder="1"/>
    <xf numFmtId="0" fontId="20" fillId="3" borderId="2" xfId="1" applyFont="1" applyFill="1" applyBorder="1" applyAlignment="1">
      <alignment horizontal="center" wrapText="1"/>
    </xf>
    <xf numFmtId="0" fontId="13" fillId="3" borderId="0" xfId="0" applyFont="1" applyFill="1" applyAlignment="1">
      <alignment horizontal="justify" vertical="top" wrapText="1"/>
    </xf>
    <xf numFmtId="2" fontId="8" fillId="3" borderId="2" xfId="0" applyNumberFormat="1" applyFont="1" applyFill="1" applyBorder="1" applyAlignment="1">
      <alignment horizontal="center"/>
    </xf>
    <xf numFmtId="2" fontId="3" fillId="3" borderId="2" xfId="0" applyNumberFormat="1" applyFont="1" applyFill="1" applyBorder="1" applyAlignment="1">
      <alignment horizontal="center"/>
    </xf>
    <xf numFmtId="0" fontId="3" fillId="3" borderId="2" xfId="0" applyFont="1" applyFill="1" applyBorder="1"/>
    <xf numFmtId="0" fontId="8" fillId="3" borderId="0" xfId="0" applyFont="1" applyFill="1" applyBorder="1"/>
    <xf numFmtId="0" fontId="3" fillId="3" borderId="0" xfId="0" applyFont="1" applyFill="1" applyBorder="1"/>
    <xf numFmtId="9" fontId="3" fillId="3" borderId="0" xfId="8" applyFont="1" applyFill="1" applyBorder="1"/>
    <xf numFmtId="0" fontId="0" fillId="0" borderId="2" xfId="0" applyNumberFormat="1" applyBorder="1" applyAlignment="1">
      <alignment horizontal="center" wrapText="1"/>
    </xf>
    <xf numFmtId="0" fontId="8" fillId="6" borderId="2" xfId="0" applyFont="1" applyFill="1" applyBorder="1"/>
    <xf numFmtId="0" fontId="16" fillId="0" borderId="0" xfId="0" applyFont="1" applyAlignment="1">
      <alignment horizontal="center"/>
    </xf>
    <xf numFmtId="0" fontId="43" fillId="0" borderId="0" xfId="0" applyFont="1" applyAlignment="1">
      <alignment horizontal="center" wrapText="1"/>
    </xf>
    <xf numFmtId="0" fontId="3" fillId="0" borderId="5" xfId="0" applyFont="1" applyBorder="1" applyAlignment="1">
      <alignment horizontal="center"/>
    </xf>
    <xf numFmtId="0" fontId="3" fillId="0" borderId="6" xfId="0" applyFont="1" applyBorder="1" applyAlignment="1">
      <alignment horizontal="center"/>
    </xf>
    <xf numFmtId="0" fontId="16" fillId="0" borderId="0" xfId="0" applyFont="1" applyBorder="1" applyAlignment="1">
      <alignment horizontal="left" wrapText="1"/>
    </xf>
    <xf numFmtId="0" fontId="3" fillId="0" borderId="2" xfId="0" applyFont="1" applyBorder="1" applyAlignment="1">
      <alignment horizontal="center"/>
    </xf>
    <xf numFmtId="0" fontId="3" fillId="0" borderId="9" xfId="0" applyFont="1" applyBorder="1" applyAlignment="1">
      <alignment horizontal="center"/>
    </xf>
    <xf numFmtId="0" fontId="3" fillId="0" borderId="12" xfId="0" applyFont="1" applyBorder="1" applyAlignment="1">
      <alignment horizontal="center" vertical="top"/>
    </xf>
    <xf numFmtId="0" fontId="3" fillId="0" borderId="13" xfId="0" applyFont="1" applyBorder="1" applyAlignment="1">
      <alignment horizontal="center" vertical="top"/>
    </xf>
    <xf numFmtId="0" fontId="3" fillId="0" borderId="14" xfId="0" applyFont="1" applyBorder="1" applyAlignment="1">
      <alignment horizontal="center" vertical="top"/>
    </xf>
    <xf numFmtId="0" fontId="3" fillId="0" borderId="8" xfId="0" applyFont="1" applyBorder="1" applyAlignment="1">
      <alignment horizontal="center" vertical="top"/>
    </xf>
    <xf numFmtId="0" fontId="3" fillId="0" borderId="7" xfId="0" applyFont="1" applyBorder="1" applyAlignment="1">
      <alignment horizontal="center" vertical="top"/>
    </xf>
    <xf numFmtId="0" fontId="3" fillId="0" borderId="15" xfId="0" applyFont="1" applyBorder="1" applyAlignment="1">
      <alignment horizontal="center" vertical="top"/>
    </xf>
    <xf numFmtId="0" fontId="3" fillId="0" borderId="5" xfId="0" applyFont="1" applyBorder="1" applyAlignment="1">
      <alignment horizontal="left"/>
    </xf>
    <xf numFmtId="0" fontId="3" fillId="0" borderId="9" xfId="0" applyFont="1" applyBorder="1" applyAlignment="1">
      <alignment horizontal="left"/>
    </xf>
    <xf numFmtId="0" fontId="3" fillId="0" borderId="6" xfId="0" applyFont="1" applyBorder="1" applyAlignment="1">
      <alignment horizontal="left"/>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3" fillId="0" borderId="0" xfId="0" applyFont="1" applyAlignment="1">
      <alignment horizontal="left" vertical="top" wrapText="1"/>
    </xf>
    <xf numFmtId="0" fontId="8" fillId="0" borderId="2" xfId="0" applyFont="1" applyBorder="1" applyAlignment="1">
      <alignment horizontal="center" vertical="center"/>
    </xf>
    <xf numFmtId="0" fontId="3" fillId="0" borderId="2" xfId="0" applyFont="1" applyBorder="1" applyAlignment="1">
      <alignment horizontal="center" vertical="top" wrapText="1"/>
    </xf>
    <xf numFmtId="0" fontId="18" fillId="0" borderId="2" xfId="0" quotePrefix="1" applyFont="1" applyBorder="1" applyAlignment="1">
      <alignment horizontal="center" vertical="top"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8" fillId="0" borderId="5" xfId="0" applyFont="1" applyBorder="1" applyAlignment="1">
      <alignment horizontal="center"/>
    </xf>
    <xf numFmtId="0" fontId="8" fillId="0" borderId="6" xfId="0" applyFont="1" applyBorder="1" applyAlignment="1">
      <alignment horizontal="center"/>
    </xf>
    <xf numFmtId="0" fontId="3" fillId="0" borderId="0" xfId="0" applyFont="1" applyBorder="1" applyAlignment="1">
      <alignment horizontal="left"/>
    </xf>
    <xf numFmtId="0" fontId="3" fillId="0" borderId="2" xfId="0" applyFont="1" applyBorder="1" applyAlignment="1">
      <alignment horizont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8" fillId="0" borderId="5" xfId="0" quotePrefix="1" applyFont="1" applyBorder="1" applyAlignment="1">
      <alignment horizontal="center" vertical="top" wrapText="1"/>
    </xf>
    <xf numFmtId="0" fontId="18" fillId="0" borderId="6" xfId="0" quotePrefix="1" applyFont="1" applyBorder="1" applyAlignment="1">
      <alignment horizontal="center" vertical="top" wrapText="1"/>
    </xf>
    <xf numFmtId="0" fontId="15" fillId="0" borderId="0" xfId="0" applyFont="1" applyAlignment="1">
      <alignment horizontal="right"/>
    </xf>
    <xf numFmtId="0" fontId="7" fillId="0" borderId="0" xfId="0" applyFont="1" applyAlignment="1">
      <alignment horizontal="center"/>
    </xf>
    <xf numFmtId="0" fontId="12" fillId="0" borderId="0" xfId="0" applyFont="1" applyAlignment="1">
      <alignment horizontal="center"/>
    </xf>
    <xf numFmtId="0" fontId="6" fillId="0" borderId="0" xfId="0" applyFont="1" applyAlignment="1">
      <alignment horizontal="center"/>
    </xf>
    <xf numFmtId="0" fontId="3" fillId="0" borderId="0" xfId="0" applyFont="1" applyAlignment="1">
      <alignment horizontal="center"/>
    </xf>
    <xf numFmtId="0" fontId="3" fillId="0" borderId="2" xfId="0" applyFont="1" applyBorder="1" applyAlignment="1">
      <alignment horizontal="center" vertical="top"/>
    </xf>
    <xf numFmtId="0" fontId="3" fillId="0" borderId="2" xfId="0" applyFont="1" applyBorder="1" applyAlignment="1">
      <alignment horizontal="center" vertical="center"/>
    </xf>
    <xf numFmtId="0" fontId="3" fillId="0" borderId="0" xfId="0" applyFont="1" applyAlignment="1">
      <alignment horizontal="left"/>
    </xf>
    <xf numFmtId="0" fontId="18" fillId="0" borderId="9" xfId="0" quotePrefix="1" applyFont="1" applyBorder="1" applyAlignment="1">
      <alignment horizontal="center" vertical="top" wrapText="1"/>
    </xf>
    <xf numFmtId="0" fontId="3" fillId="0" borderId="5" xfId="0" applyFont="1" applyBorder="1" applyAlignment="1">
      <alignment horizontal="left" vertical="top" wrapText="1"/>
    </xf>
    <xf numFmtId="0" fontId="3" fillId="0" borderId="9" xfId="0" applyFont="1" applyBorder="1" applyAlignment="1">
      <alignment horizontal="left" vertical="top" wrapText="1"/>
    </xf>
    <xf numFmtId="0" fontId="3" fillId="0" borderId="6" xfId="0" applyFont="1" applyBorder="1" applyAlignment="1">
      <alignment horizontal="left" vertical="top" wrapText="1"/>
    </xf>
    <xf numFmtId="0" fontId="16" fillId="0" borderId="2" xfId="0" applyFont="1" applyBorder="1" applyAlignment="1">
      <alignment horizontal="center"/>
    </xf>
    <xf numFmtId="0" fontId="14" fillId="0" borderId="0" xfId="0" applyFont="1" applyBorder="1" applyAlignment="1">
      <alignment horizontal="center"/>
    </xf>
    <xf numFmtId="0" fontId="3" fillId="0" borderId="0" xfId="0" applyFont="1" applyBorder="1" applyAlignment="1">
      <alignment horizontal="left" vertical="top" wrapText="1"/>
    </xf>
    <xf numFmtId="0" fontId="8" fillId="0" borderId="0" xfId="0" applyFont="1" applyBorder="1" applyAlignment="1">
      <alignment horizontal="center"/>
    </xf>
    <xf numFmtId="0" fontId="16" fillId="0" borderId="1" xfId="0" applyFont="1" applyBorder="1" applyAlignment="1">
      <alignment horizontal="center" vertical="top" wrapText="1"/>
    </xf>
    <xf numFmtId="0" fontId="16" fillId="0" borderId="3" xfId="0" applyFont="1" applyBorder="1" applyAlignment="1">
      <alignment horizontal="center" vertical="top" wrapText="1"/>
    </xf>
    <xf numFmtId="0" fontId="3" fillId="0" borderId="2" xfId="0" applyFont="1" applyBorder="1" applyAlignment="1">
      <alignment horizontal="left"/>
    </xf>
    <xf numFmtId="0" fontId="16" fillId="0" borderId="2" xfId="0" applyFont="1" applyBorder="1" applyAlignment="1">
      <alignment horizontal="center" wrapText="1"/>
    </xf>
    <xf numFmtId="0" fontId="3" fillId="0" borderId="9" xfId="0" applyFont="1" applyBorder="1" applyAlignment="1">
      <alignment horizontal="center" vertical="top" wrapText="1"/>
    </xf>
    <xf numFmtId="0" fontId="3" fillId="0" borderId="1" xfId="0" applyFont="1" applyBorder="1" applyAlignment="1">
      <alignment vertical="top"/>
    </xf>
    <xf numFmtId="0" fontId="3" fillId="0" borderId="3" xfId="0" applyFont="1" applyBorder="1" applyAlignment="1">
      <alignment vertical="top"/>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47" fillId="0" borderId="7" xfId="0" applyFont="1" applyBorder="1" applyAlignment="1">
      <alignment horizontal="center"/>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3" fillId="0" borderId="8" xfId="0" applyFont="1" applyBorder="1" applyAlignment="1">
      <alignment horizontal="center" vertical="top" wrapText="1"/>
    </xf>
    <xf numFmtId="0" fontId="3" fillId="0" borderId="7" xfId="0" applyFont="1" applyBorder="1" applyAlignment="1">
      <alignment horizontal="center" vertical="top" wrapText="1"/>
    </xf>
    <xf numFmtId="0" fontId="17" fillId="0" borderId="0" xfId="0" applyFont="1" applyAlignment="1">
      <alignment horizontal="center"/>
    </xf>
    <xf numFmtId="0" fontId="13" fillId="0" borderId="5" xfId="5" applyFont="1" applyBorder="1" applyAlignment="1">
      <alignment horizontal="center" vertical="top" wrapText="1"/>
    </xf>
    <xf numFmtId="0" fontId="13" fillId="0" borderId="6" xfId="5" applyFont="1" applyBorder="1" applyAlignment="1">
      <alignment horizontal="center" vertical="top" wrapText="1"/>
    </xf>
    <xf numFmtId="0" fontId="14" fillId="0" borderId="0" xfId="5" applyFont="1" applyAlignment="1">
      <alignment horizontal="left"/>
    </xf>
    <xf numFmtId="0" fontId="16" fillId="0" borderId="2" xfId="5" applyFont="1" applyBorder="1" applyAlignment="1">
      <alignment horizontal="center" vertical="center" wrapText="1"/>
    </xf>
    <xf numFmtId="0" fontId="16" fillId="0" borderId="2" xfId="5" applyFont="1" applyBorder="1" applyAlignment="1">
      <alignment horizontal="center" vertical="top" wrapText="1"/>
    </xf>
    <xf numFmtId="0" fontId="3" fillId="0" borderId="13" xfId="5" applyFont="1" applyBorder="1" applyAlignment="1">
      <alignment horizontal="left" vertical="center"/>
    </xf>
    <xf numFmtId="0" fontId="12" fillId="0" borderId="0" xfId="3" applyFont="1" applyAlignment="1">
      <alignment horizontal="center"/>
    </xf>
    <xf numFmtId="0" fontId="6" fillId="0" borderId="0" xfId="3" applyFont="1" applyAlignment="1">
      <alignment horizontal="center"/>
    </xf>
    <xf numFmtId="0" fontId="16" fillId="0" borderId="12" xfId="5" applyFont="1" applyBorder="1" applyAlignment="1">
      <alignment horizontal="center" vertical="top" wrapText="1"/>
    </xf>
    <xf numFmtId="0" fontId="16" fillId="0" borderId="13" xfId="5" applyFont="1" applyBorder="1" applyAlignment="1">
      <alignment horizontal="center" vertical="top" wrapText="1"/>
    </xf>
    <xf numFmtId="0" fontId="16" fillId="0" borderId="14" xfId="5" applyFont="1" applyBorder="1" applyAlignment="1">
      <alignment horizontal="center" vertical="top" wrapText="1"/>
    </xf>
    <xf numFmtId="0" fontId="16" fillId="0" borderId="8" xfId="5" applyFont="1" applyBorder="1" applyAlignment="1">
      <alignment horizontal="center" vertical="top" wrapText="1"/>
    </xf>
    <xf numFmtId="0" fontId="16" fillId="0" borderId="7" xfId="5" applyFont="1" applyBorder="1" applyAlignment="1">
      <alignment horizontal="center" vertical="top" wrapText="1"/>
    </xf>
    <xf numFmtId="0" fontId="16" fillId="0" borderId="15" xfId="5" applyFont="1" applyBorder="1" applyAlignment="1">
      <alignment horizontal="center" vertical="top" wrapText="1"/>
    </xf>
    <xf numFmtId="0" fontId="16" fillId="0" borderId="1" xfId="5" applyFont="1" applyBorder="1" applyAlignment="1">
      <alignment horizontal="center" vertical="center" wrapText="1"/>
    </xf>
    <xf numFmtId="0" fontId="16" fillId="0" borderId="10" xfId="5" applyFont="1" applyBorder="1" applyAlignment="1">
      <alignment horizontal="center" vertical="center" wrapText="1"/>
    </xf>
    <xf numFmtId="0" fontId="16" fillId="0" borderId="3" xfId="5" applyFont="1" applyBorder="1" applyAlignment="1">
      <alignment horizontal="center" vertical="center" wrapText="1"/>
    </xf>
    <xf numFmtId="0" fontId="16" fillId="0" borderId="12" xfId="5" applyFont="1" applyBorder="1" applyAlignment="1">
      <alignment horizontal="center" vertical="center" wrapText="1"/>
    </xf>
    <xf numFmtId="0" fontId="16" fillId="0" borderId="13" xfId="5" applyFont="1" applyBorder="1" applyAlignment="1">
      <alignment horizontal="center" vertical="center" wrapText="1"/>
    </xf>
    <xf numFmtId="0" fontId="16" fillId="0" borderId="14" xfId="5" applyFont="1" applyBorder="1" applyAlignment="1">
      <alignment horizontal="center" vertical="center" wrapText="1"/>
    </xf>
    <xf numFmtId="0" fontId="16" fillId="0" borderId="8" xfId="5" applyFont="1" applyBorder="1" applyAlignment="1">
      <alignment horizontal="center" vertical="center" wrapText="1"/>
    </xf>
    <xf numFmtId="0" fontId="16" fillId="0" borderId="7" xfId="5" applyFont="1" applyBorder="1" applyAlignment="1">
      <alignment horizontal="center" vertical="center" wrapText="1"/>
    </xf>
    <xf numFmtId="0" fontId="16" fillId="0" borderId="15" xfId="5" applyFont="1" applyBorder="1" applyAlignment="1">
      <alignment horizontal="center" vertical="center" wrapText="1"/>
    </xf>
    <xf numFmtId="0" fontId="27" fillId="0" borderId="0" xfId="3" applyFont="1" applyAlignment="1">
      <alignment horizontal="center"/>
    </xf>
    <xf numFmtId="0" fontId="32" fillId="0" borderId="0" xfId="3" applyFont="1" applyAlignment="1">
      <alignment horizontal="center"/>
    </xf>
    <xf numFmtId="0" fontId="3" fillId="0" borderId="0" xfId="5" applyFont="1" applyAlignment="1">
      <alignment horizontal="left"/>
    </xf>
    <xf numFmtId="0" fontId="18" fillId="0" borderId="7" xfId="5" applyFont="1" applyBorder="1" applyAlignment="1">
      <alignment horizontal="center"/>
    </xf>
    <xf numFmtId="0" fontId="46" fillId="2" borderId="0" xfId="0" applyFont="1" applyFill="1" applyBorder="1" applyAlignment="1">
      <alignment horizontal="center" vertical="center" wrapText="1"/>
    </xf>
    <xf numFmtId="0" fontId="46" fillId="2" borderId="0" xfId="0" applyFont="1" applyFill="1" applyBorder="1" applyAlignment="1">
      <alignment horizontal="center" vertical="center"/>
    </xf>
    <xf numFmtId="0" fontId="33" fillId="0" borderId="0" xfId="0" applyFont="1" applyAlignment="1">
      <alignment horizontal="center"/>
    </xf>
    <xf numFmtId="0" fontId="34" fillId="0" borderId="0" xfId="0" applyFont="1" applyAlignment="1">
      <alignment horizontal="center"/>
    </xf>
    <xf numFmtId="0" fontId="33" fillId="0" borderId="0" xfId="0" applyFont="1" applyAlignment="1">
      <alignment horizontal="center" wrapText="1"/>
    </xf>
    <xf numFmtId="0" fontId="18" fillId="0" borderId="7" xfId="0" applyFont="1" applyBorder="1" applyAlignment="1">
      <alignment horizontal="right"/>
    </xf>
    <xf numFmtId="0" fontId="3" fillId="0" borderId="0" xfId="0" applyFont="1" applyBorder="1" applyAlignment="1">
      <alignment horizontal="left" vertical="center"/>
    </xf>
    <xf numFmtId="0" fontId="8" fillId="4" borderId="1" xfId="0" applyFont="1" applyFill="1" applyBorder="1" applyAlignment="1">
      <alignment horizontal="center" vertical="center" wrapText="1"/>
    </xf>
    <xf numFmtId="0" fontId="0" fillId="4" borderId="10" xfId="0" applyFill="1" applyBorder="1" applyAlignment="1">
      <alignment horizontal="center" vertical="center" wrapText="1"/>
    </xf>
    <xf numFmtId="0" fontId="0" fillId="4" borderId="3" xfId="0" applyFill="1" applyBorder="1" applyAlignment="1">
      <alignment horizontal="center" vertical="center" wrapText="1"/>
    </xf>
    <xf numFmtId="0" fontId="4" fillId="0" borderId="0" xfId="0" applyFont="1" applyAlignment="1">
      <alignment horizontal="center"/>
    </xf>
    <xf numFmtId="0" fontId="0" fillId="0" borderId="0" xfId="0" applyAlignment="1">
      <alignment horizontal="center"/>
    </xf>
    <xf numFmtId="0" fontId="3" fillId="0" borderId="4" xfId="0" applyFont="1" applyBorder="1" applyAlignment="1">
      <alignment horizontal="center"/>
    </xf>
    <xf numFmtId="0" fontId="18" fillId="0" borderId="0" xfId="0" applyFont="1" applyBorder="1" applyAlignment="1">
      <alignment horizontal="center"/>
    </xf>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8" fillId="0" borderId="1" xfId="0" applyFont="1" applyBorder="1" applyAlignment="1">
      <alignment horizontal="center" vertical="center" wrapText="1"/>
    </xf>
    <xf numFmtId="0" fontId="0" fillId="0" borderId="10" xfId="0" applyBorder="1" applyAlignment="1">
      <alignment horizontal="center" vertical="center" wrapText="1"/>
    </xf>
    <xf numFmtId="0" fontId="0" fillId="0" borderId="3" xfId="0" applyBorder="1" applyAlignment="1">
      <alignment horizontal="center" vertical="center" wrapText="1"/>
    </xf>
    <xf numFmtId="0" fontId="13" fillId="0" borderId="0" xfId="0" applyFont="1" applyAlignment="1">
      <alignment horizontal="center"/>
    </xf>
    <xf numFmtId="0" fontId="3" fillId="0" borderId="9" xfId="0" applyFont="1" applyBorder="1" applyAlignment="1">
      <alignment horizontal="center" wrapText="1"/>
    </xf>
    <xf numFmtId="0" fontId="7" fillId="0" borderId="0" xfId="0" applyFont="1" applyAlignment="1">
      <alignment horizontal="right" vertical="top" wrapText="1"/>
    </xf>
    <xf numFmtId="0" fontId="6" fillId="0" borderId="0" xfId="0" applyFont="1" applyAlignment="1">
      <alignment horizontal="center" wrapText="1"/>
    </xf>
    <xf numFmtId="0" fontId="8" fillId="0" borderId="0" xfId="0" applyFont="1" applyAlignment="1">
      <alignment horizontal="center"/>
    </xf>
    <xf numFmtId="0" fontId="18" fillId="0" borderId="0" xfId="0" applyFont="1" applyBorder="1" applyAlignment="1">
      <alignment horizontal="right"/>
    </xf>
    <xf numFmtId="0" fontId="9" fillId="0" borderId="13" xfId="0" applyFont="1" applyBorder="1" applyAlignment="1">
      <alignment horizontal="left" vertical="center"/>
    </xf>
    <xf numFmtId="0" fontId="18" fillId="0" borderId="13" xfId="0" quotePrefix="1" applyFont="1" applyBorder="1" applyAlignment="1">
      <alignment horizontal="left" vertical="center"/>
    </xf>
    <xf numFmtId="0" fontId="3" fillId="0" borderId="5" xfId="0" applyFont="1" applyBorder="1" applyAlignment="1">
      <alignment horizontal="center" vertical="top"/>
    </xf>
    <xf numFmtId="0" fontId="3" fillId="0" borderId="6" xfId="0" applyFont="1" applyBorder="1" applyAlignment="1">
      <alignment horizontal="center" vertical="top"/>
    </xf>
    <xf numFmtId="0" fontId="8" fillId="0" borderId="13" xfId="0" quotePrefix="1" applyFont="1" applyBorder="1" applyAlignment="1">
      <alignment horizontal="center"/>
    </xf>
    <xf numFmtId="0" fontId="12" fillId="2" borderId="12"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15" xfId="0" applyFont="1" applyFill="1" applyBorder="1" applyAlignment="1">
      <alignment horizontal="center" vertical="center"/>
    </xf>
    <xf numFmtId="0" fontId="8" fillId="0" borderId="0" xfId="0" applyFont="1"/>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1" xfId="0" applyFont="1" applyBorder="1" applyAlignment="1">
      <alignment horizontal="center" vertical="center"/>
    </xf>
    <xf numFmtId="0" fontId="12" fillId="0" borderId="0" xfId="0" applyFont="1" applyBorder="1" applyAlignment="1">
      <alignment horizontal="center" vertical="center"/>
    </xf>
    <xf numFmtId="0" fontId="12" fillId="0" borderId="17" xfId="0" applyFont="1" applyBorder="1" applyAlignment="1">
      <alignment horizontal="center" vertical="center"/>
    </xf>
    <xf numFmtId="0" fontId="12" fillId="0" borderId="8" xfId="0" applyFont="1" applyBorder="1" applyAlignment="1">
      <alignment horizontal="center" vertical="center"/>
    </xf>
    <xf numFmtId="0" fontId="12" fillId="0" borderId="7" xfId="0" applyFont="1" applyBorder="1" applyAlignment="1">
      <alignment horizontal="center" vertical="center"/>
    </xf>
    <xf numFmtId="0" fontId="12" fillId="0" borderId="15" xfId="0" applyFont="1" applyBorder="1" applyAlignment="1">
      <alignment horizontal="center" vertical="center"/>
    </xf>
    <xf numFmtId="0" fontId="68" fillId="0" borderId="12" xfId="0" applyFont="1" applyBorder="1" applyAlignment="1">
      <alignment horizontal="center" vertical="center" wrapText="1"/>
    </xf>
    <xf numFmtId="0" fontId="68" fillId="0" borderId="13" xfId="0" applyFont="1" applyBorder="1" applyAlignment="1">
      <alignment horizontal="center" vertical="center" wrapText="1"/>
    </xf>
    <xf numFmtId="0" fontId="68" fillId="0" borderId="14" xfId="0" applyFont="1" applyBorder="1" applyAlignment="1">
      <alignment horizontal="center" vertical="center" wrapText="1"/>
    </xf>
    <xf numFmtId="0" fontId="68" fillId="0" borderId="11" xfId="0" applyFont="1" applyBorder="1" applyAlignment="1">
      <alignment horizontal="center" vertical="center" wrapText="1"/>
    </xf>
    <xf numFmtId="0" fontId="68" fillId="0" borderId="0" xfId="0" applyFont="1" applyBorder="1" applyAlignment="1">
      <alignment horizontal="center" vertical="center" wrapText="1"/>
    </xf>
    <xf numFmtId="0" fontId="68" fillId="0" borderId="17" xfId="0" applyFont="1" applyBorder="1" applyAlignment="1">
      <alignment horizontal="center" vertical="center" wrapText="1"/>
    </xf>
    <xf numFmtId="0" fontId="68" fillId="0" borderId="8" xfId="0" applyFont="1" applyBorder="1" applyAlignment="1">
      <alignment horizontal="center" vertical="center" wrapText="1"/>
    </xf>
    <xf numFmtId="0" fontId="68" fillId="0" borderId="7" xfId="0" applyFont="1" applyBorder="1" applyAlignment="1">
      <alignment horizontal="center" vertical="center" wrapText="1"/>
    </xf>
    <xf numFmtId="0" fontId="68" fillId="0" borderId="15"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5" xfId="0" applyFont="1" applyBorder="1" applyAlignment="1">
      <alignment horizontal="center" vertical="center" wrapText="1"/>
    </xf>
    <xf numFmtId="0" fontId="15" fillId="0" borderId="0" xfId="0" applyFont="1" applyAlignment="1">
      <alignment horizontal="left"/>
    </xf>
    <xf numFmtId="0" fontId="3" fillId="0" borderId="0" xfId="0" applyFont="1" applyBorder="1" applyAlignment="1">
      <alignment horizontal="right"/>
    </xf>
    <xf numFmtId="0" fontId="18" fillId="0" borderId="7" xfId="0" applyFont="1" applyBorder="1" applyAlignment="1">
      <alignment horizontal="center"/>
    </xf>
    <xf numFmtId="0" fontId="5" fillId="0" borderId="0" xfId="0" applyFont="1" applyAlignment="1">
      <alignment horizontal="center"/>
    </xf>
    <xf numFmtId="0" fontId="3" fillId="0" borderId="10" xfId="0" applyFont="1" applyBorder="1" applyAlignment="1">
      <alignment horizontal="center" vertical="top" wrapText="1"/>
    </xf>
    <xf numFmtId="0" fontId="3" fillId="0" borderId="2" xfId="1" applyFont="1" applyBorder="1" applyAlignment="1">
      <alignment horizontal="center" vertical="top" wrapText="1"/>
    </xf>
    <xf numFmtId="0" fontId="7" fillId="0" borderId="0" xfId="1" applyFont="1" applyAlignment="1">
      <alignment horizontal="center"/>
    </xf>
    <xf numFmtId="0" fontId="12" fillId="0" borderId="0" xfId="1" applyFont="1" applyAlignment="1">
      <alignment horizontal="center"/>
    </xf>
    <xf numFmtId="0" fontId="3" fillId="2" borderId="1" xfId="1" applyFont="1" applyFill="1" applyBorder="1" applyAlignment="1">
      <alignment horizontal="center" vertical="top" wrapText="1"/>
    </xf>
    <xf numFmtId="0" fontId="3" fillId="2" borderId="10" xfId="1" applyFont="1" applyFill="1" applyBorder="1" applyAlignment="1">
      <alignment horizontal="center" vertical="top" wrapText="1"/>
    </xf>
    <xf numFmtId="0" fontId="3" fillId="2" borderId="3" xfId="1" applyFont="1" applyFill="1" applyBorder="1" applyAlignment="1">
      <alignment horizontal="center" vertical="top" wrapText="1"/>
    </xf>
    <xf numFmtId="0" fontId="9" fillId="0" borderId="0" xfId="1" applyFont="1" applyBorder="1" applyAlignment="1">
      <alignment horizontal="left"/>
    </xf>
    <xf numFmtId="2" fontId="12" fillId="0" borderId="12" xfId="0" applyNumberFormat="1" applyFont="1" applyBorder="1" applyAlignment="1">
      <alignment horizontal="center" vertical="center"/>
    </xf>
    <xf numFmtId="2" fontId="12" fillId="0" borderId="13" xfId="0" applyNumberFormat="1" applyFont="1" applyBorder="1" applyAlignment="1">
      <alignment horizontal="center" vertical="center"/>
    </xf>
    <xf numFmtId="2" fontId="12" fillId="0" borderId="14" xfId="0" applyNumberFormat="1" applyFont="1" applyBorder="1" applyAlignment="1">
      <alignment horizontal="center" vertical="center"/>
    </xf>
    <xf numFmtId="2" fontId="12" fillId="0" borderId="11" xfId="0" applyNumberFormat="1" applyFont="1" applyBorder="1" applyAlignment="1">
      <alignment horizontal="center" vertical="center"/>
    </xf>
    <xf numFmtId="2" fontId="12" fillId="0" borderId="0" xfId="0" applyNumberFormat="1" applyFont="1" applyBorder="1" applyAlignment="1">
      <alignment horizontal="center" vertical="center"/>
    </xf>
    <xf numFmtId="2" fontId="12" fillId="0" borderId="17" xfId="0" applyNumberFormat="1" applyFont="1" applyBorder="1" applyAlignment="1">
      <alignment horizontal="center" vertical="center"/>
    </xf>
    <xf numFmtId="2" fontId="12" fillId="0" borderId="8" xfId="0" applyNumberFormat="1" applyFont="1" applyBorder="1" applyAlignment="1">
      <alignment horizontal="center" vertical="center"/>
    </xf>
    <xf numFmtId="2" fontId="12" fillId="0" borderId="7" xfId="0" applyNumberFormat="1" applyFont="1" applyBorder="1" applyAlignment="1">
      <alignment horizontal="center" vertical="center"/>
    </xf>
    <xf numFmtId="2" fontId="12" fillId="0" borderId="15" xfId="0" applyNumberFormat="1" applyFont="1" applyBorder="1" applyAlignment="1">
      <alignment horizontal="center" vertical="center"/>
    </xf>
    <xf numFmtId="0" fontId="3" fillId="0" borderId="14" xfId="0" applyFont="1" applyBorder="1" applyAlignment="1">
      <alignment horizontal="center" vertical="top" wrapText="1"/>
    </xf>
    <xf numFmtId="0" fontId="3" fillId="0" borderId="5" xfId="0" applyFont="1" applyFill="1" applyBorder="1" applyAlignment="1">
      <alignment horizontal="center" vertical="top" wrapText="1"/>
    </xf>
    <xf numFmtId="0" fontId="3" fillId="0" borderId="9" xfId="0" applyFont="1" applyFill="1" applyBorder="1" applyAlignment="1">
      <alignment horizontal="center" vertical="top" wrapText="1"/>
    </xf>
    <xf numFmtId="0" fontId="3" fillId="0" borderId="6" xfId="0" applyFont="1" applyFill="1" applyBorder="1" applyAlignment="1">
      <alignment horizontal="center" vertical="top" wrapText="1"/>
    </xf>
    <xf numFmtId="0" fontId="8" fillId="0" borderId="0" xfId="0" applyFont="1" applyBorder="1" applyAlignment="1">
      <alignment horizontal="left" vertical="top" wrapText="1"/>
    </xf>
    <xf numFmtId="0" fontId="4" fillId="0" borderId="0" xfId="0" applyFont="1" applyAlignment="1">
      <alignment horizontal="right"/>
    </xf>
    <xf numFmtId="0" fontId="3" fillId="0" borderId="0" xfId="0" applyFont="1" applyAlignment="1">
      <alignment horizontal="right"/>
    </xf>
    <xf numFmtId="0" fontId="3" fillId="0" borderId="9" xfId="0" applyFont="1" applyBorder="1" applyAlignment="1">
      <alignment horizontal="center" vertical="top"/>
    </xf>
    <xf numFmtId="0" fontId="9" fillId="0" borderId="0" xfId="0" applyFont="1" applyAlignment="1">
      <alignment horizontal="center" wrapText="1"/>
    </xf>
    <xf numFmtId="0" fontId="8" fillId="0" borderId="2" xfId="0" applyFont="1" applyBorder="1" applyAlignment="1">
      <alignment horizontal="center" vertical="center" wrapText="1"/>
    </xf>
    <xf numFmtId="2" fontId="8" fillId="0" borderId="2" xfId="0" applyNumberFormat="1" applyFont="1" applyBorder="1" applyAlignment="1">
      <alignment horizontal="center" vertical="center" wrapText="1"/>
    </xf>
    <xf numFmtId="0" fontId="8" fillId="0" borderId="1" xfId="0" applyFont="1" applyBorder="1" applyAlignment="1">
      <alignment horizontal="center" vertical="center"/>
    </xf>
    <xf numFmtId="0" fontId="8" fillId="0" borderId="10" xfId="0" applyFont="1" applyBorder="1" applyAlignment="1">
      <alignment horizontal="center" vertical="center"/>
    </xf>
    <xf numFmtId="0" fontId="8" fillId="0" borderId="3" xfId="0" applyFont="1" applyBorder="1" applyAlignment="1">
      <alignment horizontal="center" vertical="center"/>
    </xf>
    <xf numFmtId="2" fontId="8" fillId="0" borderId="2" xfId="0" applyNumberFormat="1" applyFont="1" applyBorder="1" applyAlignment="1">
      <alignment horizontal="center" vertical="center"/>
    </xf>
    <xf numFmtId="0" fontId="7" fillId="0" borderId="5" xfId="0" applyFont="1" applyBorder="1" applyAlignment="1">
      <alignment horizontal="center" vertical="center"/>
    </xf>
    <xf numFmtId="0" fontId="7" fillId="0" borderId="9" xfId="0" applyFont="1" applyBorder="1" applyAlignment="1">
      <alignment horizontal="center" vertical="center"/>
    </xf>
    <xf numFmtId="0" fontId="7" fillId="0" borderId="6" xfId="0" applyFont="1" applyBorder="1" applyAlignment="1">
      <alignment horizontal="center" vertical="center"/>
    </xf>
    <xf numFmtId="0" fontId="51" fillId="0" borderId="1"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3" xfId="0" applyFont="1" applyBorder="1" applyAlignment="1">
      <alignment horizontal="center" vertical="center" wrapText="1"/>
    </xf>
    <xf numFmtId="0" fontId="52" fillId="0" borderId="1"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3" xfId="0" applyFont="1" applyBorder="1" applyAlignment="1">
      <alignment horizontal="center" vertical="center" wrapText="1"/>
    </xf>
    <xf numFmtId="0" fontId="50" fillId="0" borderId="1" xfId="0" applyFont="1" applyBorder="1" applyAlignment="1">
      <alignment horizontal="center" vertical="top" wrapText="1"/>
    </xf>
    <xf numFmtId="0" fontId="50" fillId="0" borderId="10" xfId="0" applyFont="1" applyBorder="1" applyAlignment="1">
      <alignment horizontal="center" vertical="top" wrapText="1"/>
    </xf>
    <xf numFmtId="0" fontId="50" fillId="0" borderId="3" xfId="0" applyFont="1" applyBorder="1" applyAlignment="1">
      <alignment horizontal="center" vertical="top" wrapText="1"/>
    </xf>
    <xf numFmtId="0" fontId="41" fillId="0" borderId="0" xfId="0" applyFont="1" applyAlignment="1">
      <alignment horizontal="center"/>
    </xf>
    <xf numFmtId="0" fontId="54" fillId="0" borderId="0" xfId="0" applyFont="1" applyBorder="1" applyAlignment="1">
      <alignment horizontal="center" vertical="top"/>
    </xf>
    <xf numFmtId="0" fontId="50" fillId="0" borderId="2" xfId="0" applyFont="1" applyBorder="1" applyAlignment="1">
      <alignment horizontal="center" vertical="top" wrapText="1"/>
    </xf>
    <xf numFmtId="0" fontId="18" fillId="0" borderId="7" xfId="0" applyFont="1" applyBorder="1" applyAlignment="1">
      <alignment horizontal="left" vertical="center"/>
    </xf>
    <xf numFmtId="0" fontId="36" fillId="0" borderId="1" xfId="0" applyFont="1" applyBorder="1" applyAlignment="1">
      <alignment horizontal="center" vertical="top" wrapText="1"/>
    </xf>
    <xf numFmtId="0" fontId="36" fillId="0" borderId="3" xfId="0" applyFont="1" applyBorder="1" applyAlignment="1">
      <alignment horizontal="center" vertical="top" wrapText="1"/>
    </xf>
    <xf numFmtId="0" fontId="36" fillId="0" borderId="2" xfId="0" applyFont="1" applyBorder="1" applyAlignment="1">
      <alignment horizontal="center" vertical="top" wrapText="1"/>
    </xf>
    <xf numFmtId="0" fontId="36" fillId="0" borderId="5" xfId="0" applyFont="1" applyBorder="1" applyAlignment="1">
      <alignment horizontal="center" vertical="top" wrapText="1"/>
    </xf>
    <xf numFmtId="0" fontId="36" fillId="0" borderId="9" xfId="0" applyFont="1" applyBorder="1" applyAlignment="1">
      <alignment horizontal="center" vertical="top" wrapText="1"/>
    </xf>
    <xf numFmtId="0" fontId="36" fillId="0" borderId="6" xfId="0" applyFont="1" applyBorder="1" applyAlignment="1">
      <alignment horizontal="center" vertical="top" wrapText="1"/>
    </xf>
    <xf numFmtId="0" fontId="6" fillId="0" borderId="0" xfId="1" applyFont="1" applyAlignment="1">
      <alignment horizontal="center"/>
    </xf>
    <xf numFmtId="0" fontId="6" fillId="0" borderId="0" xfId="1" applyFont="1" applyAlignment="1"/>
    <xf numFmtId="0" fontId="3" fillId="2" borderId="1" xfId="1" quotePrefix="1" applyFont="1" applyFill="1" applyBorder="1" applyAlignment="1">
      <alignment horizontal="center" vertical="center" wrapText="1"/>
    </xf>
    <xf numFmtId="0" fontId="3" fillId="2" borderId="3" xfId="1" quotePrefix="1" applyFont="1" applyFill="1" applyBorder="1" applyAlignment="1">
      <alignment horizontal="center" vertical="center" wrapText="1"/>
    </xf>
    <xf numFmtId="0" fontId="3" fillId="2" borderId="5" xfId="1" quotePrefix="1" applyFont="1" applyFill="1" applyBorder="1" applyAlignment="1">
      <alignment horizontal="center" vertical="center" wrapText="1"/>
    </xf>
    <xf numFmtId="0" fontId="3" fillId="2" borderId="9" xfId="1" quotePrefix="1" applyFont="1" applyFill="1" applyBorder="1" applyAlignment="1">
      <alignment horizontal="center" vertical="center" wrapText="1"/>
    </xf>
    <xf numFmtId="0" fontId="3" fillId="2" borderId="6" xfId="1" quotePrefix="1" applyFont="1" applyFill="1" applyBorder="1" applyAlignment="1">
      <alignment horizontal="center" vertical="center" wrapText="1"/>
    </xf>
    <xf numFmtId="0" fontId="3" fillId="0" borderId="5" xfId="1" applyFont="1" applyBorder="1" applyAlignment="1">
      <alignment horizontal="left" vertical="center"/>
    </xf>
    <xf numFmtId="0" fontId="3" fillId="0" borderId="9" xfId="1" applyFont="1" applyBorder="1" applyAlignment="1">
      <alignment horizontal="left" vertical="center"/>
    </xf>
    <xf numFmtId="0" fontId="3" fillId="0" borderId="6" xfId="1" applyFont="1" applyBorder="1" applyAlignment="1">
      <alignment horizontal="left" vertical="center"/>
    </xf>
    <xf numFmtId="0" fontId="3" fillId="0" borderId="0" xfId="1" applyFont="1" applyBorder="1" applyAlignment="1">
      <alignment horizontal="center" vertical="top" wrapText="1"/>
    </xf>
    <xf numFmtId="0" fontId="3" fillId="0" borderId="0" xfId="1" applyFont="1" applyAlignment="1">
      <alignment horizontal="center" vertical="top" wrapText="1"/>
    </xf>
    <xf numFmtId="0" fontId="3" fillId="0" borderId="0" xfId="2" applyFont="1" applyAlignment="1">
      <alignment horizontal="center"/>
    </xf>
    <xf numFmtId="0" fontId="3" fillId="0" borderId="0" xfId="2" applyFont="1" applyAlignment="1">
      <alignment horizontal="center" vertical="top" wrapText="1"/>
    </xf>
    <xf numFmtId="0" fontId="3" fillId="0" borderId="0" xfId="1" applyFont="1" applyAlignment="1">
      <alignment horizontal="left" vertical="top" wrapText="1"/>
    </xf>
    <xf numFmtId="0" fontId="47" fillId="0" borderId="0" xfId="0" applyFont="1" applyAlignment="1">
      <alignment horizontal="right"/>
    </xf>
    <xf numFmtId="0" fontId="59" fillId="0" borderId="2" xfId="0" applyFont="1" applyBorder="1" applyAlignment="1">
      <alignment horizontal="center" vertical="top" wrapText="1"/>
    </xf>
    <xf numFmtId="0" fontId="8" fillId="0" borderId="1" xfId="0" applyFont="1" applyBorder="1" applyAlignment="1">
      <alignment horizontal="left" vertical="center" wrapText="1"/>
    </xf>
    <xf numFmtId="0" fontId="0" fillId="0" borderId="10" xfId="0" applyBorder="1" applyAlignment="1">
      <alignment horizontal="left" vertical="center"/>
    </xf>
    <xf numFmtId="0" fontId="0" fillId="0" borderId="3" xfId="0" applyBorder="1" applyAlignment="1">
      <alignment horizontal="left" vertical="center"/>
    </xf>
    <xf numFmtId="0" fontId="8" fillId="0" borderId="1" xfId="0" applyFont="1" applyBorder="1" applyAlignment="1">
      <alignment horizontal="center" wrapText="1"/>
    </xf>
    <xf numFmtId="0" fontId="0" fillId="0" borderId="10" xfId="0" applyBorder="1" applyAlignment="1">
      <alignment horizontal="center"/>
    </xf>
    <xf numFmtId="0" fontId="0" fillId="0" borderId="3" xfId="0" applyBorder="1" applyAlignment="1">
      <alignment horizontal="center"/>
    </xf>
    <xf numFmtId="0" fontId="59" fillId="0" borderId="1" xfId="0" applyFont="1" applyBorder="1" applyAlignment="1">
      <alignment horizontal="center" vertical="top" wrapText="1"/>
    </xf>
    <xf numFmtId="0" fontId="59" fillId="0" borderId="10" xfId="0" applyFont="1" applyBorder="1" applyAlignment="1">
      <alignment horizontal="center" vertical="top" wrapText="1"/>
    </xf>
    <xf numFmtId="0" fontId="59" fillId="0" borderId="3" xfId="0" applyFont="1" applyBorder="1" applyAlignment="1">
      <alignment horizontal="center" vertical="top" wrapText="1"/>
    </xf>
    <xf numFmtId="0" fontId="8" fillId="3" borderId="1" xfId="0" applyFont="1" applyFill="1" applyBorder="1" applyAlignment="1">
      <alignment horizontal="center" vertical="center" wrapText="1"/>
    </xf>
    <xf numFmtId="0" fontId="0" fillId="3" borderId="10" xfId="0" applyFill="1" applyBorder="1" applyAlignment="1">
      <alignment horizontal="center" vertical="center" wrapText="1"/>
    </xf>
    <xf numFmtId="0" fontId="0" fillId="3" borderId="3" xfId="0" applyFill="1" applyBorder="1" applyAlignment="1">
      <alignment horizontal="center" vertical="center" wrapText="1"/>
    </xf>
    <xf numFmtId="0" fontId="3" fillId="5" borderId="5" xfId="0" applyFont="1" applyFill="1" applyBorder="1" applyAlignment="1">
      <alignment horizontal="center" vertical="top" wrapText="1"/>
    </xf>
    <xf numFmtId="0" fontId="3" fillId="5" borderId="6" xfId="0" applyFont="1" applyFill="1" applyBorder="1" applyAlignment="1">
      <alignment horizontal="center" vertical="top" wrapText="1"/>
    </xf>
    <xf numFmtId="0" fontId="3" fillId="0" borderId="0" xfId="0" applyFont="1" applyBorder="1" applyAlignment="1">
      <alignment horizontal="left" vertical="center" wrapText="1"/>
    </xf>
    <xf numFmtId="0" fontId="17" fillId="0" borderId="0" xfId="0" applyFont="1" applyAlignment="1">
      <alignment horizontal="center" wrapText="1"/>
    </xf>
    <xf numFmtId="0" fontId="37" fillId="0" borderId="2" xfId="0" applyFont="1" applyBorder="1" applyAlignment="1">
      <alignment horizontal="center" vertical="top" wrapText="1"/>
    </xf>
    <xf numFmtId="0" fontId="17" fillId="0" borderId="0" xfId="0" applyFont="1" applyAlignment="1">
      <alignment vertical="top" wrapText="1"/>
    </xf>
    <xf numFmtId="0" fontId="6" fillId="0" borderId="0" xfId="0" applyFont="1" applyAlignment="1">
      <alignment horizontal="center" vertical="top" wrapText="1"/>
    </xf>
    <xf numFmtId="0" fontId="37" fillId="0" borderId="0" xfId="0" applyFont="1" applyBorder="1" applyAlignment="1">
      <alignment horizontal="center"/>
    </xf>
    <xf numFmtId="0" fontId="46" fillId="0" borderId="2" xfId="0" applyFont="1" applyBorder="1" applyAlignment="1">
      <alignment horizontal="center" vertical="top" wrapText="1"/>
    </xf>
    <xf numFmtId="0" fontId="18" fillId="2" borderId="7" xfId="0" applyFont="1" applyFill="1" applyBorder="1" applyAlignment="1">
      <alignment horizontal="right"/>
    </xf>
    <xf numFmtId="0" fontId="3" fillId="0" borderId="0" xfId="1" applyFont="1" applyAlignment="1">
      <alignment horizontal="center"/>
    </xf>
    <xf numFmtId="0" fontId="46" fillId="2" borderId="5" xfId="0" applyFont="1" applyFill="1" applyBorder="1" applyAlignment="1">
      <alignment horizontal="center" vertical="top" wrapText="1"/>
    </xf>
    <xf numFmtId="0" fontId="46" fillId="2" borderId="9" xfId="0" applyFont="1" applyFill="1" applyBorder="1" applyAlignment="1">
      <alignment horizontal="center" vertical="top" wrapText="1"/>
    </xf>
    <xf numFmtId="0" fontId="46" fillId="2" borderId="6" xfId="0" applyFont="1" applyFill="1" applyBorder="1" applyAlignment="1">
      <alignment horizontal="center" vertical="top" wrapText="1"/>
    </xf>
    <xf numFmtId="0" fontId="3" fillId="0" borderId="0" xfId="0" applyFont="1" applyFill="1" applyBorder="1" applyAlignment="1">
      <alignment horizontal="left" vertical="center" wrapText="1"/>
    </xf>
    <xf numFmtId="0" fontId="3" fillId="2" borderId="2" xfId="0" applyFont="1" applyFill="1" applyBorder="1" applyAlignment="1">
      <alignment horizontal="center" vertical="top" wrapText="1"/>
    </xf>
    <xf numFmtId="0" fontId="36" fillId="0" borderId="12" xfId="0" applyFont="1" applyBorder="1" applyAlignment="1">
      <alignment horizontal="center" vertical="center" wrapText="1"/>
    </xf>
    <xf numFmtId="0" fontId="36" fillId="0" borderId="13" xfId="0" quotePrefix="1" applyFont="1" applyBorder="1" applyAlignment="1">
      <alignment horizontal="center" vertical="center" wrapText="1"/>
    </xf>
    <xf numFmtId="0" fontId="36" fillId="0" borderId="14" xfId="0" quotePrefix="1" applyFont="1" applyBorder="1" applyAlignment="1">
      <alignment horizontal="center" vertical="center" wrapText="1"/>
    </xf>
    <xf numFmtId="0" fontId="36" fillId="0" borderId="11" xfId="0" quotePrefix="1" applyFont="1" applyBorder="1" applyAlignment="1">
      <alignment horizontal="center" vertical="center" wrapText="1"/>
    </xf>
    <xf numFmtId="0" fontId="36" fillId="0" borderId="0" xfId="0" quotePrefix="1" applyFont="1" applyBorder="1" applyAlignment="1">
      <alignment horizontal="center" vertical="center" wrapText="1"/>
    </xf>
    <xf numFmtId="0" fontId="36" fillId="0" borderId="17" xfId="0" quotePrefix="1" applyFont="1" applyBorder="1" applyAlignment="1">
      <alignment horizontal="center" vertical="center" wrapText="1"/>
    </xf>
    <xf numFmtId="0" fontId="36" fillId="0" borderId="8" xfId="0" quotePrefix="1" applyFont="1" applyBorder="1" applyAlignment="1">
      <alignment horizontal="center" vertical="center" wrapText="1"/>
    </xf>
    <xf numFmtId="0" fontId="36" fillId="0" borderId="7" xfId="0" quotePrefix="1" applyFont="1" applyBorder="1" applyAlignment="1">
      <alignment horizontal="center" vertical="center" wrapText="1"/>
    </xf>
    <xf numFmtId="0" fontId="36" fillId="0" borderId="15" xfId="0" quotePrefix="1" applyFont="1" applyBorder="1" applyAlignment="1">
      <alignment horizontal="center" vertical="center" wrapText="1"/>
    </xf>
    <xf numFmtId="0" fontId="36" fillId="0" borderId="7" xfId="0" applyFont="1" applyBorder="1" applyAlignment="1">
      <alignment horizontal="right"/>
    </xf>
    <xf numFmtId="0" fontId="8" fillId="0" borderId="1" xfId="3" applyBorder="1" applyAlignment="1">
      <alignment horizontal="center"/>
    </xf>
    <xf numFmtId="0" fontId="8" fillId="0" borderId="10" xfId="3" applyBorder="1" applyAlignment="1">
      <alignment horizontal="center"/>
    </xf>
    <xf numFmtId="0" fontId="8" fillId="0" borderId="3" xfId="3" applyBorder="1" applyAlignment="1">
      <alignment horizontal="center"/>
    </xf>
    <xf numFmtId="0" fontId="8" fillId="0" borderId="1" xfId="3" applyBorder="1" applyAlignment="1">
      <alignment horizontal="center" vertical="center"/>
    </xf>
    <xf numFmtId="0" fontId="8" fillId="0" borderId="10" xfId="3" applyBorder="1" applyAlignment="1">
      <alignment horizontal="center" vertical="center"/>
    </xf>
    <xf numFmtId="0" fontId="8" fillId="0" borderId="3" xfId="3" applyBorder="1" applyAlignment="1">
      <alignment horizontal="center" vertical="center"/>
    </xf>
    <xf numFmtId="0" fontId="8" fillId="0" borderId="1" xfId="3" applyFont="1" applyBorder="1" applyAlignment="1">
      <alignment horizontal="center" vertical="center"/>
    </xf>
    <xf numFmtId="0" fontId="8" fillId="0" borderId="10" xfId="3" applyFont="1" applyBorder="1" applyAlignment="1">
      <alignment horizontal="center" vertical="center"/>
    </xf>
    <xf numFmtId="0" fontId="8" fillId="0" borderId="3" xfId="3" applyFont="1" applyBorder="1" applyAlignment="1">
      <alignment horizontal="center" vertical="center"/>
    </xf>
    <xf numFmtId="0" fontId="7" fillId="0" borderId="0" xfId="3" applyFont="1" applyAlignment="1">
      <alignment horizontal="center" vertical="top" wrapText="1"/>
    </xf>
    <xf numFmtId="0" fontId="3" fillId="0" borderId="2" xfId="0" applyFont="1" applyBorder="1" applyAlignment="1">
      <alignment horizontal="center" vertical="center" wrapText="1"/>
    </xf>
    <xf numFmtId="0" fontId="7" fillId="0" borderId="0" xfId="3" applyFont="1" applyAlignment="1">
      <alignment horizontal="center"/>
    </xf>
    <xf numFmtId="0" fontId="3" fillId="0" borderId="2" xfId="3" applyFont="1" applyBorder="1" applyAlignment="1">
      <alignment horizontal="center" vertical="center" wrapText="1"/>
    </xf>
    <xf numFmtId="0" fontId="0" fillId="0" borderId="0" xfId="0" applyAlignment="1">
      <alignment horizontal="left"/>
    </xf>
    <xf numFmtId="0" fontId="3" fillId="0" borderId="2" xfId="3" applyFont="1" applyBorder="1" applyAlignment="1">
      <alignment horizontal="center"/>
    </xf>
    <xf numFmtId="0" fontId="7" fillId="0" borderId="0" xfId="3" applyFont="1" applyAlignment="1">
      <alignment horizontal="right" vertical="top" wrapText="1"/>
    </xf>
    <xf numFmtId="0" fontId="8" fillId="0" borderId="0" xfId="3" applyAlignment="1">
      <alignment horizontal="center"/>
    </xf>
    <xf numFmtId="0" fontId="9" fillId="0" borderId="0" xfId="3" applyFont="1" applyAlignment="1">
      <alignment horizontal="center"/>
    </xf>
    <xf numFmtId="0" fontId="3" fillId="0" borderId="5" xfId="3" applyFont="1" applyBorder="1" applyAlignment="1">
      <alignment horizontal="center" vertical="top"/>
    </xf>
    <xf numFmtId="0" fontId="3" fillId="0" borderId="9" xfId="3" applyFont="1" applyBorder="1" applyAlignment="1">
      <alignment horizontal="center" vertical="top"/>
    </xf>
    <xf numFmtId="0" fontId="3" fillId="0" borderId="2" xfId="3" applyFont="1" applyBorder="1" applyAlignment="1">
      <alignment horizontal="center" vertical="top"/>
    </xf>
    <xf numFmtId="0" fontId="7" fillId="0" borderId="5" xfId="3" applyFont="1" applyBorder="1" applyAlignment="1">
      <alignment horizontal="center" vertical="top"/>
    </xf>
    <xf numFmtId="0" fontId="7" fillId="0" borderId="9" xfId="3" applyFont="1" applyBorder="1" applyAlignment="1">
      <alignment horizontal="center" vertical="top"/>
    </xf>
    <xf numFmtId="0" fontId="7" fillId="0" borderId="16" xfId="3" applyFont="1" applyBorder="1" applyAlignment="1">
      <alignment horizontal="center" vertical="top"/>
    </xf>
    <xf numFmtId="0" fontId="5" fillId="0" borderId="0" xfId="3" applyFont="1" applyAlignment="1">
      <alignment horizontal="center"/>
    </xf>
    <xf numFmtId="0" fontId="8" fillId="0" borderId="0" xfId="3" applyAlignment="1">
      <alignment horizontal="left"/>
    </xf>
    <xf numFmtId="0" fontId="3" fillId="0" borderId="9" xfId="3" applyFont="1" applyBorder="1" applyAlignment="1">
      <alignment horizontal="center" vertical="top" wrapText="1"/>
    </xf>
    <xf numFmtId="0" fontId="3" fillId="0" borderId="6" xfId="3" applyFont="1" applyBorder="1" applyAlignment="1">
      <alignment horizontal="center" vertical="top" wrapText="1"/>
    </xf>
    <xf numFmtId="0" fontId="3" fillId="0" borderId="5" xfId="3" applyFont="1" applyBorder="1" applyAlignment="1">
      <alignment horizontal="center" vertical="top" wrapText="1"/>
    </xf>
    <xf numFmtId="0" fontId="12" fillId="0" borderId="12" xfId="3" applyFont="1" applyBorder="1" applyAlignment="1">
      <alignment horizontal="center" vertical="center"/>
    </xf>
    <xf numFmtId="0" fontId="12" fillId="0" borderId="13" xfId="3" applyFont="1" applyBorder="1" applyAlignment="1">
      <alignment horizontal="center" vertical="center"/>
    </xf>
    <xf numFmtId="0" fontId="12" fillId="0" borderId="14" xfId="3" applyFont="1" applyBorder="1" applyAlignment="1">
      <alignment horizontal="center" vertical="center"/>
    </xf>
    <xf numFmtId="0" fontId="12" fillId="0" borderId="11" xfId="3" applyFont="1" applyBorder="1" applyAlignment="1">
      <alignment horizontal="center" vertical="center"/>
    </xf>
    <xf numFmtId="0" fontId="12" fillId="0" borderId="0" xfId="3" applyFont="1" applyBorder="1" applyAlignment="1">
      <alignment horizontal="center" vertical="center"/>
    </xf>
    <xf numFmtId="0" fontId="12" fillId="0" borderId="17" xfId="3" applyFont="1" applyBorder="1" applyAlignment="1">
      <alignment horizontal="center" vertical="center"/>
    </xf>
    <xf numFmtId="0" fontId="12" fillId="0" borderId="8" xfId="3" applyFont="1" applyBorder="1" applyAlignment="1">
      <alignment horizontal="center" vertical="center"/>
    </xf>
    <xf numFmtId="0" fontId="12" fillId="0" borderId="7" xfId="3" applyFont="1" applyBorder="1" applyAlignment="1">
      <alignment horizontal="center" vertical="center"/>
    </xf>
    <xf numFmtId="0" fontId="12" fillId="0" borderId="15" xfId="3" applyFont="1" applyBorder="1" applyAlignment="1">
      <alignment horizontal="center" vertical="center"/>
    </xf>
    <xf numFmtId="0" fontId="33" fillId="0" borderId="0" xfId="0" applyFont="1" applyAlignment="1">
      <alignment horizontal="right"/>
    </xf>
    <xf numFmtId="0" fontId="36" fillId="0" borderId="0" xfId="0" applyFont="1" applyAlignment="1">
      <alignment horizontal="center"/>
    </xf>
    <xf numFmtId="0" fontId="18" fillId="0" borderId="7" xfId="0" applyFont="1" applyBorder="1" applyAlignment="1">
      <alignment horizontal="left"/>
    </xf>
    <xf numFmtId="0" fontId="16" fillId="0" borderId="0" xfId="1" applyFont="1" applyAlignment="1">
      <alignment horizontal="center"/>
    </xf>
    <xf numFmtId="0" fontId="3" fillId="2" borderId="2" xfId="1" quotePrefix="1" applyFont="1" applyFill="1" applyBorder="1" applyAlignment="1">
      <alignment horizontal="center" vertical="center" wrapText="1"/>
    </xf>
    <xf numFmtId="0" fontId="3" fillId="0" borderId="5" xfId="3" applyFont="1" applyBorder="1" applyAlignment="1">
      <alignment horizontal="center"/>
    </xf>
    <xf numFmtId="0" fontId="3" fillId="0" borderId="6" xfId="3" applyFont="1" applyBorder="1" applyAlignment="1">
      <alignment horizontal="center"/>
    </xf>
    <xf numFmtId="0" fontId="3" fillId="0" borderId="13" xfId="3" applyFont="1" applyBorder="1" applyAlignment="1">
      <alignment horizontal="left" vertical="top" wrapText="1"/>
    </xf>
    <xf numFmtId="0" fontId="3" fillId="5" borderId="1" xfId="1" applyFont="1" applyFill="1" applyBorder="1" applyAlignment="1">
      <alignment horizontal="center" vertical="center" wrapText="1"/>
    </xf>
    <xf numFmtId="0" fontId="3" fillId="5" borderId="10" xfId="1" applyFont="1" applyFill="1" applyBorder="1" applyAlignment="1">
      <alignment horizontal="center" vertical="center" wrapText="1"/>
    </xf>
    <xf numFmtId="0" fontId="3" fillId="5" borderId="3" xfId="1" applyFont="1" applyFill="1" applyBorder="1" applyAlignment="1">
      <alignment horizontal="center" vertical="center" wrapText="1"/>
    </xf>
    <xf numFmtId="0" fontId="18" fillId="0" borderId="0" xfId="1" applyFont="1" applyAlignment="1">
      <alignment horizontal="right"/>
    </xf>
    <xf numFmtId="0" fontId="3" fillId="2" borderId="2" xfId="1" applyFont="1" applyFill="1" applyBorder="1" applyAlignment="1">
      <alignment horizontal="center" vertical="center" wrapText="1"/>
    </xf>
    <xf numFmtId="0" fontId="60" fillId="0" borderId="0" xfId="0" applyFont="1" applyBorder="1" applyAlignment="1">
      <alignment horizontal="left" vertical="center" wrapText="1"/>
    </xf>
    <xf numFmtId="0" fontId="49" fillId="0" borderId="0" xfId="0" applyFont="1" applyBorder="1" applyAlignment="1">
      <alignment horizontal="center" vertical="top"/>
    </xf>
    <xf numFmtId="0" fontId="3" fillId="0" borderId="7" xfId="0" applyFont="1" applyBorder="1" applyAlignment="1">
      <alignment horizontal="left"/>
    </xf>
    <xf numFmtId="0" fontId="50" fillId="0" borderId="12" xfId="0" applyFont="1" applyBorder="1" applyAlignment="1">
      <alignment horizontal="center" vertical="top" wrapText="1"/>
    </xf>
    <xf numFmtId="0" fontId="50" fillId="0" borderId="13" xfId="0" applyFont="1" applyBorder="1" applyAlignment="1">
      <alignment horizontal="center" vertical="top" wrapText="1"/>
    </xf>
    <xf numFmtId="0" fontId="50" fillId="0" borderId="14" xfId="0" applyFont="1" applyBorder="1" applyAlignment="1">
      <alignment horizontal="center" vertical="top" wrapText="1"/>
    </xf>
    <xf numFmtId="0" fontId="50" fillId="0" borderId="11" xfId="0" applyFont="1" applyBorder="1" applyAlignment="1">
      <alignment horizontal="center" vertical="top" wrapText="1"/>
    </xf>
    <xf numFmtId="0" fontId="50" fillId="0" borderId="0" xfId="0" applyFont="1" applyBorder="1" applyAlignment="1">
      <alignment horizontal="center" vertical="top" wrapText="1"/>
    </xf>
    <xf numFmtId="0" fontId="50" fillId="0" borderId="17" xfId="0" applyFont="1" applyBorder="1" applyAlignment="1">
      <alignment horizontal="center" vertical="top" wrapText="1"/>
    </xf>
    <xf numFmtId="0" fontId="49" fillId="0" borderId="12" xfId="0" applyFont="1" applyBorder="1" applyAlignment="1">
      <alignment horizontal="center" vertical="center"/>
    </xf>
    <xf numFmtId="0" fontId="49" fillId="0" borderId="13" xfId="0" applyFont="1" applyBorder="1" applyAlignment="1">
      <alignment horizontal="center" vertical="center"/>
    </xf>
    <xf numFmtId="0" fontId="49" fillId="0" borderId="14" xfId="0" applyFont="1" applyBorder="1" applyAlignment="1">
      <alignment horizontal="center" vertical="center"/>
    </xf>
    <xf numFmtId="0" fontId="49" fillId="0" borderId="11" xfId="0" applyFont="1" applyBorder="1" applyAlignment="1">
      <alignment horizontal="center" vertical="center"/>
    </xf>
    <xf numFmtId="0" fontId="49" fillId="0" borderId="0" xfId="0" applyFont="1" applyBorder="1" applyAlignment="1">
      <alignment horizontal="center" vertical="center"/>
    </xf>
    <xf numFmtId="0" fontId="49" fillId="0" borderId="17" xfId="0" applyFont="1" applyBorder="1" applyAlignment="1">
      <alignment horizontal="center" vertical="center"/>
    </xf>
    <xf numFmtId="0" fontId="49" fillId="0" borderId="8" xfId="0" applyFont="1" applyBorder="1" applyAlignment="1">
      <alignment horizontal="center" vertical="center"/>
    </xf>
    <xf numFmtId="0" fontId="49" fillId="0" borderId="7" xfId="0" applyFont="1" applyBorder="1" applyAlignment="1">
      <alignment horizontal="center" vertical="center"/>
    </xf>
    <xf numFmtId="0" fontId="49" fillId="0" borderId="15" xfId="0" applyFont="1" applyBorder="1" applyAlignment="1">
      <alignment horizontal="center" vertical="center"/>
    </xf>
    <xf numFmtId="0" fontId="54" fillId="0" borderId="0" xfId="0" applyFont="1" applyAlignment="1">
      <alignment horizontal="center" vertical="center"/>
    </xf>
    <xf numFmtId="0" fontId="54" fillId="0" borderId="0" xfId="0" applyFont="1" applyBorder="1" applyAlignment="1">
      <alignment horizontal="center" vertical="center"/>
    </xf>
    <xf numFmtId="0" fontId="44" fillId="0" borderId="0" xfId="0" applyFont="1" applyAlignment="1">
      <alignment horizontal="center" vertical="center" wrapText="1"/>
    </xf>
    <xf numFmtId="0" fontId="16" fillId="0" borderId="2" xfId="0" applyFont="1" applyBorder="1" applyAlignment="1">
      <alignment horizontal="center" vertical="top"/>
    </xf>
    <xf numFmtId="0" fontId="16" fillId="0" borderId="2" xfId="0" applyFont="1" applyBorder="1" applyAlignment="1">
      <alignment horizontal="center" vertical="top" wrapText="1"/>
    </xf>
    <xf numFmtId="0" fontId="16" fillId="0" borderId="10" xfId="0" applyFont="1" applyBorder="1" applyAlignment="1">
      <alignment horizontal="center" vertical="top" wrapText="1"/>
    </xf>
    <xf numFmtId="0" fontId="12" fillId="0" borderId="0" xfId="0" applyFont="1" applyAlignment="1">
      <alignment horizontal="center" vertical="top" wrapText="1"/>
    </xf>
    <xf numFmtId="0" fontId="13" fillId="0" borderId="0" xfId="0" applyFont="1" applyAlignment="1">
      <alignment horizontal="center" vertical="top" wrapText="1"/>
    </xf>
    <xf numFmtId="0" fontId="8" fillId="3" borderId="0" xfId="0" applyFont="1" applyFill="1" applyAlignment="1">
      <alignment horizontal="center"/>
    </xf>
    <xf numFmtId="0" fontId="3" fillId="2" borderId="0" xfId="0" applyFont="1" applyFill="1" applyBorder="1" applyAlignment="1">
      <alignment horizontal="right"/>
    </xf>
    <xf numFmtId="0" fontId="3" fillId="5" borderId="9" xfId="0" applyFont="1" applyFill="1" applyBorder="1" applyAlignment="1">
      <alignment horizontal="center" vertical="top" wrapText="1"/>
    </xf>
    <xf numFmtId="0" fontId="3" fillId="2" borderId="0" xfId="0" applyFont="1" applyFill="1" applyAlignment="1">
      <alignment horizontal="left"/>
    </xf>
    <xf numFmtId="0" fontId="3" fillId="2" borderId="12" xfId="0" applyFont="1" applyFill="1" applyBorder="1" applyAlignment="1">
      <alignment horizontal="center" vertical="top" wrapText="1"/>
    </xf>
    <xf numFmtId="0" fontId="3" fillId="2" borderId="8"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9" xfId="0" applyFont="1" applyFill="1" applyBorder="1" applyAlignment="1">
      <alignment horizontal="center" vertical="top" wrapText="1"/>
    </xf>
    <xf numFmtId="0" fontId="3" fillId="2" borderId="6" xfId="0" applyFont="1" applyFill="1" applyBorder="1" applyAlignment="1">
      <alignment horizontal="center" vertical="top" wrapText="1"/>
    </xf>
    <xf numFmtId="0" fontId="18" fillId="2" borderId="13" xfId="0" applyFont="1" applyFill="1" applyBorder="1" applyAlignment="1">
      <alignment horizontal="left" vertical="center" wrapText="1"/>
    </xf>
    <xf numFmtId="0" fontId="17" fillId="2" borderId="0" xfId="0" applyFont="1" applyFill="1" applyAlignment="1">
      <alignment horizontal="center" wrapText="1"/>
    </xf>
    <xf numFmtId="0" fontId="7" fillId="2" borderId="0" xfId="0" applyFont="1" applyFill="1" applyAlignment="1">
      <alignment horizontal="center"/>
    </xf>
    <xf numFmtId="0" fontId="5" fillId="2" borderId="0" xfId="0" applyFont="1" applyFill="1" applyAlignment="1">
      <alignment horizontal="center"/>
    </xf>
    <xf numFmtId="0" fontId="3" fillId="2" borderId="0" xfId="0" applyFont="1" applyFill="1" applyAlignment="1">
      <alignment horizontal="center"/>
    </xf>
    <xf numFmtId="0" fontId="8" fillId="2" borderId="0" xfId="0" applyFont="1" applyFill="1" applyAlignment="1">
      <alignment horizontal="center"/>
    </xf>
    <xf numFmtId="0" fontId="4" fillId="2" borderId="0" xfId="0" applyFont="1" applyFill="1" applyAlignment="1">
      <alignment horizontal="right"/>
    </xf>
    <xf numFmtId="0" fontId="3" fillId="2" borderId="1"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5" xfId="0" applyFont="1" applyFill="1" applyBorder="1" applyAlignment="1">
      <alignment horizontal="center"/>
    </xf>
    <xf numFmtId="0" fontId="3" fillId="2" borderId="6" xfId="0" applyFont="1" applyFill="1" applyBorder="1" applyAlignment="1">
      <alignment horizontal="center"/>
    </xf>
    <xf numFmtId="0" fontId="9" fillId="2" borderId="0" xfId="0" applyFont="1" applyFill="1" applyAlignment="1">
      <alignment horizontal="center" wrapText="1"/>
    </xf>
    <xf numFmtId="0" fontId="55" fillId="0" borderId="5" xfId="1" applyFont="1" applyBorder="1" applyAlignment="1">
      <alignment horizontal="center"/>
    </xf>
    <xf numFmtId="0" fontId="55" fillId="0" borderId="6" xfId="1" applyFont="1" applyBorder="1" applyAlignment="1">
      <alignment horizontal="center"/>
    </xf>
    <xf numFmtId="0" fontId="30" fillId="0" borderId="0" xfId="1" applyFont="1" applyAlignment="1">
      <alignment horizontal="center"/>
    </xf>
    <xf numFmtId="0" fontId="23" fillId="0" borderId="1" xfId="1" applyFont="1" applyBorder="1" applyAlignment="1">
      <alignment horizontal="center" vertical="top" wrapText="1"/>
    </xf>
    <xf numFmtId="0" fontId="23" fillId="0" borderId="3" xfId="1" applyFont="1" applyBorder="1" applyAlignment="1">
      <alignment horizontal="center" vertical="top" wrapText="1"/>
    </xf>
    <xf numFmtId="0" fontId="23" fillId="0" borderId="5" xfId="1" applyFont="1" applyBorder="1" applyAlignment="1">
      <alignment horizontal="center" vertical="top" wrapText="1"/>
    </xf>
    <xf numFmtId="0" fontId="23" fillId="0" borderId="9" xfId="1" applyFont="1" applyBorder="1" applyAlignment="1">
      <alignment horizontal="center" vertical="top" wrapText="1"/>
    </xf>
    <xf numFmtId="0" fontId="23" fillId="0" borderId="14" xfId="1" applyFont="1" applyBorder="1" applyAlignment="1">
      <alignment horizontal="center" vertical="top" wrapText="1"/>
    </xf>
    <xf numFmtId="0" fontId="23" fillId="0" borderId="2" xfId="1" applyFont="1" applyBorder="1" applyAlignment="1">
      <alignment horizontal="center" vertical="top" wrapText="1"/>
    </xf>
    <xf numFmtId="0" fontId="23" fillId="0" borderId="6" xfId="1" applyFont="1" applyBorder="1" applyAlignment="1">
      <alignment horizontal="center" vertical="top" wrapText="1"/>
    </xf>
    <xf numFmtId="0" fontId="19" fillId="0" borderId="2" xfId="1" applyFont="1" applyBorder="1" applyAlignment="1">
      <alignment horizontal="center" vertical="top" wrapText="1"/>
    </xf>
    <xf numFmtId="0" fontId="4" fillId="0" borderId="0" xfId="0" applyFont="1" applyAlignment="1">
      <alignment horizontal="left"/>
    </xf>
    <xf numFmtId="0" fontId="19" fillId="0" borderId="5" xfId="1" applyFont="1" applyBorder="1" applyAlignment="1">
      <alignment horizontal="center" vertical="top" wrapText="1"/>
    </xf>
    <xf numFmtId="0" fontId="19" fillId="0" borderId="9" xfId="1" applyFont="1" applyBorder="1" applyAlignment="1">
      <alignment horizontal="center" vertical="top" wrapText="1"/>
    </xf>
    <xf numFmtId="0" fontId="19" fillId="0" borderId="6" xfId="1" applyFont="1" applyBorder="1" applyAlignment="1">
      <alignment horizontal="center" vertical="top" wrapText="1"/>
    </xf>
    <xf numFmtId="0" fontId="21" fillId="0" borderId="5" xfId="1" applyFont="1" applyBorder="1" applyAlignment="1">
      <alignment horizontal="center" wrapText="1"/>
    </xf>
    <xf numFmtId="0" fontId="21" fillId="0" borderId="9" xfId="1" applyFont="1" applyBorder="1" applyAlignment="1">
      <alignment horizontal="center" wrapText="1"/>
    </xf>
    <xf numFmtId="0" fontId="21" fillId="0" borderId="6" xfId="1" applyFont="1" applyBorder="1" applyAlignment="1">
      <alignment horizontal="center" wrapText="1"/>
    </xf>
    <xf numFmtId="0" fontId="24" fillId="0" borderId="0" xfId="1" applyFont="1" applyAlignment="1">
      <alignment horizontal="center"/>
    </xf>
    <xf numFmtId="0" fontId="21" fillId="0" borderId="2" xfId="1" applyFont="1" applyBorder="1" applyAlignment="1">
      <alignment horizontal="center" wrapText="1"/>
    </xf>
    <xf numFmtId="0" fontId="13" fillId="3" borderId="0" xfId="0" applyFont="1" applyFill="1" applyAlignment="1">
      <alignment horizontal="justify" vertical="top" wrapText="1"/>
    </xf>
    <xf numFmtId="0" fontId="8" fillId="3" borderId="0" xfId="0" applyFont="1" applyFill="1" applyAlignment="1">
      <alignment horizontal="justify" vertical="top" wrapText="1"/>
    </xf>
    <xf numFmtId="0" fontId="0" fillId="3" borderId="0" xfId="0" applyFill="1" applyAlignment="1">
      <alignment wrapText="1"/>
    </xf>
    <xf numFmtId="0" fontId="21" fillId="0" borderId="1" xfId="1" applyFont="1" applyBorder="1" applyAlignment="1">
      <alignment horizontal="center" vertical="top"/>
    </xf>
    <xf numFmtId="0" fontId="21" fillId="0" borderId="10" xfId="1" applyFont="1" applyBorder="1" applyAlignment="1">
      <alignment horizontal="center" vertical="top"/>
    </xf>
    <xf numFmtId="0" fontId="21" fillId="0" borderId="3" xfId="1" applyFont="1" applyBorder="1" applyAlignment="1">
      <alignment horizontal="center" vertical="top"/>
    </xf>
    <xf numFmtId="0" fontId="23" fillId="0" borderId="10" xfId="1" applyFont="1" applyBorder="1" applyAlignment="1">
      <alignment horizontal="center" vertical="top" wrapText="1"/>
    </xf>
    <xf numFmtId="0" fontId="23" fillId="0" borderId="12" xfId="1" applyFont="1" applyBorder="1" applyAlignment="1">
      <alignment horizontal="center" vertical="top" wrapText="1"/>
    </xf>
    <xf numFmtId="0" fontId="23" fillId="0" borderId="11" xfId="1" applyFont="1" applyBorder="1" applyAlignment="1">
      <alignment horizontal="center" vertical="top" wrapText="1"/>
    </xf>
    <xf numFmtId="0" fontId="23" fillId="0" borderId="17" xfId="1" applyFont="1" applyBorder="1" applyAlignment="1">
      <alignment horizontal="center" vertical="top" wrapText="1"/>
    </xf>
    <xf numFmtId="0" fontId="21" fillId="3" borderId="5" xfId="1" applyFont="1" applyFill="1" applyBorder="1" applyAlignment="1">
      <alignment horizontal="center"/>
    </xf>
    <xf numFmtId="0" fontId="21" fillId="3" borderId="6" xfId="1" applyFont="1" applyFill="1" applyBorder="1" applyAlignment="1">
      <alignment horizontal="center"/>
    </xf>
    <xf numFmtId="0" fontId="7" fillId="3" borderId="0" xfId="0" applyFont="1" applyFill="1" applyAlignment="1">
      <alignment horizontal="center" vertical="top" wrapText="1"/>
    </xf>
    <xf numFmtId="0" fontId="3" fillId="0" borderId="5" xfId="4" applyFont="1" applyBorder="1" applyAlignment="1">
      <alignment horizontal="center" vertical="center"/>
    </xf>
    <xf numFmtId="0" fontId="3" fillId="0" borderId="6" xfId="4" applyFont="1" applyBorder="1" applyAlignment="1">
      <alignment horizontal="center" vertical="center"/>
    </xf>
    <xf numFmtId="0" fontId="8" fillId="0" borderId="0" xfId="4" applyAlignment="1">
      <alignment horizontal="left"/>
    </xf>
    <xf numFmtId="0" fontId="4" fillId="0" borderId="0" xfId="4" applyFont="1" applyAlignment="1">
      <alignment horizontal="right"/>
    </xf>
    <xf numFmtId="0" fontId="5" fillId="0" borderId="0" xfId="4" applyFont="1" applyAlignment="1">
      <alignment horizontal="center"/>
    </xf>
    <xf numFmtId="0" fontId="6" fillId="0" borderId="0" xfId="4" applyFont="1" applyAlignment="1">
      <alignment horizontal="center"/>
    </xf>
    <xf numFmtId="0" fontId="3" fillId="0" borderId="0" xfId="4" applyFont="1" applyAlignment="1">
      <alignment horizontal="left"/>
    </xf>
    <xf numFmtId="0" fontId="18" fillId="0" borderId="5" xfId="4" applyFont="1" applyBorder="1" applyAlignment="1">
      <alignment horizontal="center" vertical="top" wrapText="1"/>
    </xf>
    <xf numFmtId="0" fontId="18" fillId="0" borderId="9" xfId="4" applyFont="1" applyBorder="1" applyAlignment="1">
      <alignment horizontal="center" vertical="top" wrapText="1"/>
    </xf>
    <xf numFmtId="0" fontId="18" fillId="0" borderId="6" xfId="4" applyFont="1" applyBorder="1" applyAlignment="1">
      <alignment horizontal="center" vertical="top" wrapText="1"/>
    </xf>
    <xf numFmtId="0" fontId="9" fillId="0" borderId="5" xfId="4" applyFont="1" applyBorder="1" applyAlignment="1">
      <alignment horizontal="center" vertical="center" wrapText="1"/>
    </xf>
    <xf numFmtId="0" fontId="9" fillId="0" borderId="6" xfId="4" applyFont="1" applyBorder="1" applyAlignment="1">
      <alignment horizontal="center" vertical="center" wrapText="1"/>
    </xf>
    <xf numFmtId="0" fontId="9" fillId="0" borderId="5" xfId="4" applyFont="1" applyBorder="1" applyAlignment="1">
      <alignment horizontal="center" vertical="top" wrapText="1"/>
    </xf>
    <xf numFmtId="0" fontId="9" fillId="0" borderId="6" xfId="4" applyFont="1" applyBorder="1" applyAlignment="1">
      <alignment horizontal="center" vertical="top" wrapText="1"/>
    </xf>
    <xf numFmtId="0" fontId="18" fillId="0" borderId="7" xfId="4" applyFont="1" applyBorder="1" applyAlignment="1">
      <alignment horizontal="center"/>
    </xf>
    <xf numFmtId="0" fontId="18" fillId="0" borderId="1" xfId="4" applyFont="1" applyBorder="1" applyAlignment="1">
      <alignment horizontal="center" vertical="top" wrapText="1"/>
    </xf>
    <xf numFmtId="0" fontId="18" fillId="0" borderId="3" xfId="4" applyFont="1" applyBorder="1" applyAlignment="1">
      <alignment horizontal="center" vertical="top" wrapText="1"/>
    </xf>
    <xf numFmtId="0" fontId="18" fillId="0" borderId="5" xfId="4" applyFont="1" applyBorder="1" applyAlignment="1">
      <alignment horizontal="center" vertical="top"/>
    </xf>
    <xf numFmtId="0" fontId="18" fillId="0" borderId="9" xfId="4" applyFont="1" applyBorder="1" applyAlignment="1">
      <alignment horizontal="center" vertical="top"/>
    </xf>
    <xf numFmtId="0" fontId="18" fillId="0" borderId="6" xfId="4" applyFont="1" applyBorder="1" applyAlignment="1">
      <alignment horizontal="center" vertical="top"/>
    </xf>
    <xf numFmtId="0" fontId="18" fillId="0" borderId="12" xfId="4" applyFont="1" applyBorder="1" applyAlignment="1">
      <alignment horizontal="center" vertical="top" wrapText="1"/>
    </xf>
    <xf numFmtId="0" fontId="18" fillId="0" borderId="13" xfId="4" applyFont="1" applyBorder="1" applyAlignment="1">
      <alignment horizontal="center" vertical="top" wrapText="1"/>
    </xf>
    <xf numFmtId="0" fontId="18" fillId="0" borderId="14" xfId="4" applyFont="1" applyBorder="1" applyAlignment="1">
      <alignment horizontal="center" vertical="top" wrapText="1"/>
    </xf>
    <xf numFmtId="0" fontId="18" fillId="0" borderId="8" xfId="4" applyFont="1" applyBorder="1" applyAlignment="1">
      <alignment horizontal="center" vertical="top" wrapText="1"/>
    </xf>
    <xf numFmtId="0" fontId="18" fillId="0" borderId="7" xfId="4" applyFont="1" applyBorder="1" applyAlignment="1">
      <alignment horizontal="center" vertical="top" wrapText="1"/>
    </xf>
    <xf numFmtId="0" fontId="18" fillId="0" borderId="15" xfId="4" applyFont="1" applyBorder="1" applyAlignment="1">
      <alignment horizontal="center" vertical="top" wrapText="1"/>
    </xf>
    <xf numFmtId="0" fontId="8" fillId="0" borderId="0" xfId="3" applyFont="1"/>
    <xf numFmtId="0" fontId="3" fillId="0" borderId="2" xfId="3" applyFont="1" applyBorder="1" applyAlignment="1">
      <alignment horizontal="center" vertical="top" wrapText="1"/>
    </xf>
    <xf numFmtId="0" fontId="3" fillId="0" borderId="2" xfId="3" applyFont="1" applyBorder="1" applyAlignment="1">
      <alignment horizontal="center" vertical="center"/>
    </xf>
    <xf numFmtId="0" fontId="3" fillId="0" borderId="0" xfId="3" applyFont="1" applyAlignment="1">
      <alignment horizontal="center"/>
    </xf>
    <xf numFmtId="0" fontId="13" fillId="0" borderId="0" xfId="3" applyFont="1" applyAlignment="1">
      <alignment horizontal="center"/>
    </xf>
    <xf numFmtId="0" fontId="3" fillId="0" borderId="0" xfId="3" applyFont="1" applyAlignment="1">
      <alignment horizontal="left"/>
    </xf>
    <xf numFmtId="0" fontId="6" fillId="0" borderId="0" xfId="3" applyFont="1" applyAlignment="1">
      <alignment horizontal="center" wrapText="1"/>
    </xf>
    <xf numFmtId="0" fontId="18" fillId="0" borderId="7" xfId="3" applyFont="1" applyBorder="1" applyAlignment="1">
      <alignment horizontal="right"/>
    </xf>
    <xf numFmtId="9" fontId="8" fillId="0" borderId="0" xfId="8" applyFont="1" applyBorder="1"/>
  </cellXfs>
  <cellStyles count="9">
    <cellStyle name="Normal" xfId="0" builtinId="0"/>
    <cellStyle name="Normal 10 2" xfId="7"/>
    <cellStyle name="Normal 2" xfId="1"/>
    <cellStyle name="Normal 2 2" xfId="2"/>
    <cellStyle name="Normal 2 5" xfId="6"/>
    <cellStyle name="Normal 3" xfId="3"/>
    <cellStyle name="Normal 3 2" xfId="4"/>
    <cellStyle name="Normal 4" xfId="5"/>
    <cellStyle name="Percent" xfId="8"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82550</xdr:colOff>
      <xdr:row>2</xdr:row>
      <xdr:rowOff>151261</xdr:rowOff>
    </xdr:from>
    <xdr:ext cx="9271663" cy="4551367"/>
    <xdr:sp macro="" textlink="">
      <xdr:nvSpPr>
        <xdr:cNvPr id="2" name="Rectangle 1"/>
        <xdr:cNvSpPr/>
      </xdr:nvSpPr>
      <xdr:spPr>
        <a:xfrm>
          <a:off x="82550" y="488446"/>
          <a:ext cx="9263856" cy="4531229"/>
        </a:xfrm>
        <a:prstGeom prst="rect">
          <a:avLst/>
        </a:prstGeom>
        <a:noFill/>
      </xdr:spPr>
      <xdr:txBody>
        <a:bodyPr wrap="square" lIns="91440" tIns="45720" rIns="91440" bIns="45720">
          <a:noAutofit/>
        </a:bodyPr>
        <a:lstStyle/>
        <a:p>
          <a:pPr algn="ctr">
            <a:lnSpc>
              <a:spcPts val="6300"/>
            </a:lnSpc>
          </a:pPr>
          <a:r>
            <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Annual Work Plan &amp; Budget</a:t>
          </a:r>
        </a:p>
        <a:p>
          <a:pPr algn="ctr">
            <a:lnSpc>
              <a:spcPts val="6300"/>
            </a:lnSpc>
          </a:pPr>
          <a:r>
            <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2018-19</a:t>
          </a:r>
        </a:p>
        <a:p>
          <a:pPr algn="ctr">
            <a:lnSpc>
              <a:spcPts val="6300"/>
            </a:lnSpc>
          </a:pPr>
          <a:endPar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a:p>
          <a:pPr algn="ctr">
            <a:lnSpc>
              <a:spcPts val="5100"/>
            </a:lnSpc>
          </a:pPr>
          <a:r>
            <a:rPr lang="en-U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State/UT</a:t>
          </a:r>
          <a:r>
            <a:rPr lang="en-US" sz="4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 </a:t>
          </a:r>
          <a:r>
            <a:rPr lang="en-US" sz="4400" b="1" u="sng"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Meghalaya</a:t>
          </a:r>
        </a:p>
        <a:p>
          <a:pPr algn="ctr">
            <a:lnSpc>
              <a:spcPts val="5100"/>
            </a:lnSpc>
          </a:pPr>
          <a:r>
            <a:rPr lang="en-US" sz="4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Date of Submission </a:t>
          </a:r>
          <a:r>
            <a:rPr lang="en-US" sz="4400" b="1" u="sng"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15.05.2018</a:t>
          </a:r>
          <a:endParaRPr lang="en-US" sz="4400" b="1" u="sng"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a:p>
          <a:pPr algn="ctr">
            <a:lnSpc>
              <a:spcPts val="6300"/>
            </a:lnSpc>
          </a:pPr>
          <a:endPar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3</xdr:row>
      <xdr:rowOff>55059</xdr:rowOff>
    </xdr:from>
    <xdr:ext cx="5588000" cy="2628220"/>
    <xdr:sp macro="" textlink="">
      <xdr:nvSpPr>
        <xdr:cNvPr id="2" name="Rectangle 1"/>
        <xdr:cNvSpPr/>
      </xdr:nvSpPr>
      <xdr:spPr>
        <a:xfrm>
          <a:off x="0" y="531309"/>
          <a:ext cx="5588000" cy="2628220"/>
        </a:xfrm>
        <a:prstGeom prst="rect">
          <a:avLst/>
        </a:prstGeom>
        <a:noFill/>
      </xdr:spPr>
      <xdr:txBody>
        <a:bodyPr wrap="square" lIns="91440" tIns="45720" rIns="91440" bIns="45720">
          <a:spAutoFit/>
        </a:bodyPr>
        <a:lstStyle/>
        <a:p>
          <a:pPr algn="ctr"/>
          <a:r>
            <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Performance during </a:t>
          </a:r>
        </a:p>
        <a:p>
          <a:pPr algn="ctr"/>
          <a:r>
            <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2017-18</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R25"/>
  <sheetViews>
    <sheetView view="pageBreakPreview" zoomScale="90" zoomScaleNormal="100" zoomScaleSheetLayoutView="90" workbookViewId="0">
      <selection activeCell="R25" sqref="R25"/>
    </sheetView>
  </sheetViews>
  <sheetFormatPr defaultRowHeight="12.75" x14ac:dyDescent="0.2"/>
  <cols>
    <col min="15" max="15" width="12.42578125" customWidth="1"/>
  </cols>
  <sheetData>
    <row r="25" spans="18:18" x14ac:dyDescent="0.2">
      <c r="R25" t="s">
        <v>924</v>
      </c>
    </row>
  </sheetData>
  <printOptions horizontalCentered="1" verticalCentered="1"/>
  <pageMargins left="0.70866141732283505" right="0.70866141732283505" top="0.23622047244094499" bottom="0" header="0.31496062992126" footer="0.31496062992126"/>
  <pageSetup paperSize="9" scale="7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
  <sheetViews>
    <sheetView view="pageBreakPreview" topLeftCell="A4" zoomScale="80" zoomScaleNormal="100" zoomScaleSheetLayoutView="80" workbookViewId="0">
      <selection activeCell="N12" sqref="N12:N22"/>
    </sheetView>
  </sheetViews>
  <sheetFormatPr defaultRowHeight="12.75" x14ac:dyDescent="0.2"/>
  <cols>
    <col min="1" max="1" width="7" customWidth="1"/>
    <col min="2" max="2" width="20.5703125" bestFit="1" customWidth="1"/>
    <col min="3" max="3" width="11.28515625" customWidth="1"/>
    <col min="5" max="5" width="9.5703125" customWidth="1"/>
    <col min="6" max="6" width="9.85546875" customWidth="1"/>
    <col min="7" max="7" width="8.85546875" customWidth="1"/>
    <col min="8" max="8" width="10.5703125" customWidth="1"/>
    <col min="9" max="9" width="9.85546875" customWidth="1"/>
    <col min="11" max="11" width="11.85546875" customWidth="1"/>
    <col min="12" max="12" width="9.42578125" customWidth="1"/>
    <col min="13" max="13" width="12" customWidth="1"/>
    <col min="14" max="14" width="14.140625" customWidth="1"/>
  </cols>
  <sheetData>
    <row r="1" spans="1:19" ht="12.75" customHeight="1" x14ac:dyDescent="0.2">
      <c r="D1" s="668"/>
      <c r="E1" s="668"/>
      <c r="F1" s="668"/>
      <c r="G1" s="668"/>
      <c r="H1" s="668"/>
      <c r="I1" s="668"/>
      <c r="J1" s="668"/>
      <c r="M1" s="102" t="s">
        <v>258</v>
      </c>
    </row>
    <row r="2" spans="1:19" ht="15" x14ac:dyDescent="0.2">
      <c r="A2" s="742" t="s">
        <v>0</v>
      </c>
      <c r="B2" s="742"/>
      <c r="C2" s="742"/>
      <c r="D2" s="742"/>
      <c r="E2" s="742"/>
      <c r="F2" s="742"/>
      <c r="G2" s="742"/>
      <c r="H2" s="742"/>
      <c r="I2" s="742"/>
      <c r="J2" s="742"/>
      <c r="K2" s="742"/>
      <c r="L2" s="742"/>
      <c r="M2" s="742"/>
      <c r="N2" s="742"/>
    </row>
    <row r="3" spans="1:19" ht="20.25" x14ac:dyDescent="0.3">
      <c r="A3" s="666" t="s">
        <v>651</v>
      </c>
      <c r="B3" s="666"/>
      <c r="C3" s="666"/>
      <c r="D3" s="666"/>
      <c r="E3" s="666"/>
      <c r="F3" s="666"/>
      <c r="G3" s="666"/>
      <c r="H3" s="666"/>
      <c r="I3" s="666"/>
      <c r="J3" s="666"/>
      <c r="K3" s="666"/>
      <c r="L3" s="666"/>
      <c r="M3" s="666"/>
      <c r="N3" s="666"/>
    </row>
    <row r="4" spans="1:19" ht="11.25" customHeight="1" x14ac:dyDescent="0.2"/>
    <row r="5" spans="1:19" ht="15.75" x14ac:dyDescent="0.25">
      <c r="A5" s="667" t="s">
        <v>658</v>
      </c>
      <c r="B5" s="667"/>
      <c r="C5" s="667"/>
      <c r="D5" s="667"/>
      <c r="E5" s="667"/>
      <c r="F5" s="667"/>
      <c r="G5" s="667"/>
      <c r="H5" s="667"/>
      <c r="I5" s="667"/>
      <c r="J5" s="667"/>
      <c r="K5" s="667"/>
      <c r="L5" s="667"/>
      <c r="M5" s="667"/>
      <c r="N5" s="667"/>
    </row>
    <row r="7" spans="1:19" x14ac:dyDescent="0.2">
      <c r="A7" s="671" t="s">
        <v>873</v>
      </c>
      <c r="B7" s="671"/>
      <c r="O7" s="108"/>
    </row>
    <row r="8" spans="1:19" x14ac:dyDescent="0.2">
      <c r="A8" s="339"/>
      <c r="B8" s="339"/>
      <c r="L8" s="736" t="s">
        <v>820</v>
      </c>
      <c r="M8" s="736"/>
      <c r="N8" s="736"/>
      <c r="O8" s="108"/>
    </row>
    <row r="9" spans="1:19" ht="15.75" customHeight="1" x14ac:dyDescent="0.2">
      <c r="A9" s="650" t="s">
        <v>1</v>
      </c>
      <c r="B9" s="650" t="s">
        <v>2</v>
      </c>
      <c r="C9" s="635" t="s">
        <v>3</v>
      </c>
      <c r="D9" s="635"/>
      <c r="E9" s="635"/>
      <c r="F9" s="632"/>
      <c r="G9" s="632"/>
      <c r="H9" s="635" t="s">
        <v>101</v>
      </c>
      <c r="I9" s="635"/>
      <c r="J9" s="635"/>
      <c r="K9" s="635"/>
      <c r="L9" s="635"/>
      <c r="M9" s="737" t="s">
        <v>134</v>
      </c>
      <c r="N9" s="650" t="s">
        <v>135</v>
      </c>
    </row>
    <row r="10" spans="1:19" ht="51" x14ac:dyDescent="0.2">
      <c r="A10" s="650"/>
      <c r="B10" s="650"/>
      <c r="C10" s="5" t="s">
        <v>4</v>
      </c>
      <c r="D10" s="5" t="s">
        <v>5</v>
      </c>
      <c r="E10" s="5" t="s">
        <v>364</v>
      </c>
      <c r="F10" s="5" t="s">
        <v>99</v>
      </c>
      <c r="G10" s="5" t="s">
        <v>117</v>
      </c>
      <c r="H10" s="5" t="s">
        <v>4</v>
      </c>
      <c r="I10" s="5" t="s">
        <v>5</v>
      </c>
      <c r="J10" s="5" t="s">
        <v>364</v>
      </c>
      <c r="K10" s="7" t="s">
        <v>99</v>
      </c>
      <c r="L10" s="7" t="s">
        <v>118</v>
      </c>
      <c r="M10" s="738"/>
      <c r="N10" s="650"/>
      <c r="R10" s="9"/>
      <c r="S10" s="12"/>
    </row>
    <row r="11" spans="1:19" x14ac:dyDescent="0.2">
      <c r="A11" s="5">
        <v>1</v>
      </c>
      <c r="B11" s="5">
        <v>2</v>
      </c>
      <c r="C11" s="338">
        <v>3</v>
      </c>
      <c r="D11" s="338">
        <v>4</v>
      </c>
      <c r="E11" s="338">
        <v>5</v>
      </c>
      <c r="F11" s="338">
        <v>6</v>
      </c>
      <c r="G11" s="338">
        <v>7</v>
      </c>
      <c r="H11" s="338">
        <v>8</v>
      </c>
      <c r="I11" s="338">
        <v>9</v>
      </c>
      <c r="J11" s="338">
        <v>10</v>
      </c>
      <c r="K11" s="338">
        <v>11</v>
      </c>
      <c r="L11" s="338">
        <v>12</v>
      </c>
      <c r="M11" s="338">
        <v>13</v>
      </c>
      <c r="N11" s="338">
        <v>14</v>
      </c>
    </row>
    <row r="12" spans="1:19" x14ac:dyDescent="0.2">
      <c r="A12" s="8">
        <v>1</v>
      </c>
      <c r="B12" s="9" t="s">
        <v>862</v>
      </c>
      <c r="C12" s="8">
        <v>437</v>
      </c>
      <c r="D12" s="8">
        <v>200</v>
      </c>
      <c r="E12" s="8">
        <v>19</v>
      </c>
      <c r="F12" s="8">
        <v>0</v>
      </c>
      <c r="G12" s="8">
        <f>SUM(C12:F12)</f>
        <v>656</v>
      </c>
      <c r="H12" s="8">
        <v>436</v>
      </c>
      <c r="I12" s="8">
        <v>200</v>
      </c>
      <c r="J12" s="8">
        <v>19</v>
      </c>
      <c r="K12" s="8">
        <v>0</v>
      </c>
      <c r="L12" s="8">
        <f>SUM(H12:K12)</f>
        <v>655</v>
      </c>
      <c r="M12" s="8">
        <f>G12-L12</f>
        <v>1</v>
      </c>
      <c r="N12" s="739" t="s">
        <v>939</v>
      </c>
    </row>
    <row r="13" spans="1:19" x14ac:dyDescent="0.2">
      <c r="A13" s="8">
        <v>2</v>
      </c>
      <c r="B13" s="9" t="s">
        <v>863</v>
      </c>
      <c r="C13" s="8">
        <v>184</v>
      </c>
      <c r="D13" s="8">
        <v>81</v>
      </c>
      <c r="E13" s="8">
        <v>11</v>
      </c>
      <c r="F13" s="8">
        <v>0</v>
      </c>
      <c r="G13" s="8">
        <f t="shared" ref="G13:G22" si="0">SUM(C13:F13)</f>
        <v>276</v>
      </c>
      <c r="H13" s="8">
        <v>184</v>
      </c>
      <c r="I13" s="8">
        <v>81</v>
      </c>
      <c r="J13" s="8">
        <v>11</v>
      </c>
      <c r="K13" s="8">
        <v>0</v>
      </c>
      <c r="L13" s="8">
        <f t="shared" ref="L13:L22" si="1">SUM(H13:K13)</f>
        <v>276</v>
      </c>
      <c r="M13" s="8">
        <f t="shared" ref="M13:M22" si="2">G13-L13</f>
        <v>0</v>
      </c>
      <c r="N13" s="740"/>
    </row>
    <row r="14" spans="1:19" x14ac:dyDescent="0.2">
      <c r="A14" s="8">
        <v>3</v>
      </c>
      <c r="B14" s="9" t="s">
        <v>864</v>
      </c>
      <c r="C14" s="8">
        <v>277</v>
      </c>
      <c r="D14" s="8">
        <v>112</v>
      </c>
      <c r="E14" s="8">
        <v>9</v>
      </c>
      <c r="F14" s="8">
        <v>0</v>
      </c>
      <c r="G14" s="8">
        <f t="shared" si="0"/>
        <v>398</v>
      </c>
      <c r="H14" s="8">
        <v>276</v>
      </c>
      <c r="I14" s="8">
        <v>112</v>
      </c>
      <c r="J14" s="8">
        <v>1</v>
      </c>
      <c r="K14" s="439">
        <v>0</v>
      </c>
      <c r="L14" s="8">
        <f t="shared" si="1"/>
        <v>389</v>
      </c>
      <c r="M14" s="8">
        <f t="shared" si="2"/>
        <v>9</v>
      </c>
      <c r="N14" s="740"/>
    </row>
    <row r="15" spans="1:19" x14ac:dyDescent="0.2">
      <c r="A15" s="8">
        <v>4</v>
      </c>
      <c r="B15" s="9" t="s">
        <v>865</v>
      </c>
      <c r="C15" s="8">
        <v>182</v>
      </c>
      <c r="D15" s="8">
        <v>79</v>
      </c>
      <c r="E15" s="8">
        <v>21</v>
      </c>
      <c r="F15" s="8">
        <v>0</v>
      </c>
      <c r="G15" s="8">
        <f t="shared" si="0"/>
        <v>282</v>
      </c>
      <c r="H15" s="8">
        <v>182</v>
      </c>
      <c r="I15" s="8">
        <v>79</v>
      </c>
      <c r="J15" s="8">
        <v>21</v>
      </c>
      <c r="K15" s="8">
        <v>0</v>
      </c>
      <c r="L15" s="8">
        <f t="shared" si="1"/>
        <v>282</v>
      </c>
      <c r="M15" s="8">
        <f t="shared" si="2"/>
        <v>0</v>
      </c>
      <c r="N15" s="740"/>
    </row>
    <row r="16" spans="1:19" x14ac:dyDescent="0.2">
      <c r="A16" s="8">
        <v>5</v>
      </c>
      <c r="B16" s="9" t="s">
        <v>866</v>
      </c>
      <c r="C16" s="8">
        <v>173</v>
      </c>
      <c r="D16" s="8">
        <v>63</v>
      </c>
      <c r="E16" s="8">
        <v>24</v>
      </c>
      <c r="F16" s="8">
        <v>0</v>
      </c>
      <c r="G16" s="8">
        <f t="shared" si="0"/>
        <v>260</v>
      </c>
      <c r="H16" s="8">
        <v>173</v>
      </c>
      <c r="I16" s="8">
        <v>63</v>
      </c>
      <c r="J16" s="8">
        <v>21</v>
      </c>
      <c r="K16" s="8">
        <v>0</v>
      </c>
      <c r="L16" s="8">
        <f t="shared" si="1"/>
        <v>257</v>
      </c>
      <c r="M16" s="8">
        <f t="shared" si="2"/>
        <v>3</v>
      </c>
      <c r="N16" s="740"/>
    </row>
    <row r="17" spans="1:18" x14ac:dyDescent="0.2">
      <c r="A17" s="8">
        <v>6</v>
      </c>
      <c r="B17" s="9" t="s">
        <v>867</v>
      </c>
      <c r="C17" s="8">
        <v>90</v>
      </c>
      <c r="D17" s="8">
        <v>32</v>
      </c>
      <c r="E17" s="8">
        <v>1</v>
      </c>
      <c r="F17" s="8">
        <v>0</v>
      </c>
      <c r="G17" s="8">
        <f t="shared" si="0"/>
        <v>123</v>
      </c>
      <c r="H17" s="8">
        <v>90</v>
      </c>
      <c r="I17" s="8">
        <v>32</v>
      </c>
      <c r="J17" s="8">
        <v>1</v>
      </c>
      <c r="K17" s="8">
        <v>0</v>
      </c>
      <c r="L17" s="8">
        <f t="shared" si="1"/>
        <v>123</v>
      </c>
      <c r="M17" s="8">
        <f t="shared" si="2"/>
        <v>0</v>
      </c>
      <c r="N17" s="740"/>
    </row>
    <row r="18" spans="1:18" x14ac:dyDescent="0.2">
      <c r="A18" s="8">
        <v>7</v>
      </c>
      <c r="B18" s="9" t="s">
        <v>868</v>
      </c>
      <c r="C18" s="8">
        <v>142</v>
      </c>
      <c r="D18" s="8">
        <v>30</v>
      </c>
      <c r="E18" s="8">
        <v>2</v>
      </c>
      <c r="F18" s="8">
        <v>0</v>
      </c>
      <c r="G18" s="8">
        <f t="shared" si="0"/>
        <v>174</v>
      </c>
      <c r="H18" s="8">
        <v>139</v>
      </c>
      <c r="I18" s="8">
        <v>30</v>
      </c>
      <c r="J18" s="8">
        <v>2</v>
      </c>
      <c r="K18" s="8">
        <v>0</v>
      </c>
      <c r="L18" s="8">
        <f t="shared" si="1"/>
        <v>171</v>
      </c>
      <c r="M18" s="8">
        <f t="shared" si="2"/>
        <v>3</v>
      </c>
      <c r="N18" s="740"/>
    </row>
    <row r="19" spans="1:18" x14ac:dyDescent="0.2">
      <c r="A19" s="8">
        <v>8</v>
      </c>
      <c r="B19" s="9" t="s">
        <v>869</v>
      </c>
      <c r="C19" s="8">
        <v>135</v>
      </c>
      <c r="D19" s="8">
        <v>56</v>
      </c>
      <c r="E19" s="8">
        <v>4</v>
      </c>
      <c r="F19" s="8">
        <v>0</v>
      </c>
      <c r="G19" s="8">
        <f t="shared" si="0"/>
        <v>195</v>
      </c>
      <c r="H19" s="8">
        <v>135</v>
      </c>
      <c r="I19" s="8">
        <v>54</v>
      </c>
      <c r="J19" s="8">
        <v>3</v>
      </c>
      <c r="K19" s="8">
        <v>0</v>
      </c>
      <c r="L19" s="8">
        <f>SUM(H19:K19)</f>
        <v>192</v>
      </c>
      <c r="M19" s="8">
        <f t="shared" si="2"/>
        <v>3</v>
      </c>
      <c r="N19" s="740"/>
    </row>
    <row r="20" spans="1:18" x14ac:dyDescent="0.2">
      <c r="A20" s="328">
        <v>9</v>
      </c>
      <c r="B20" s="9" t="s">
        <v>870</v>
      </c>
      <c r="C20" s="8">
        <v>295</v>
      </c>
      <c r="D20" s="8">
        <v>198</v>
      </c>
      <c r="E20" s="8">
        <v>38</v>
      </c>
      <c r="F20" s="8">
        <v>0</v>
      </c>
      <c r="G20" s="8">
        <f t="shared" si="0"/>
        <v>531</v>
      </c>
      <c r="H20" s="8">
        <v>295</v>
      </c>
      <c r="I20" s="8">
        <v>197</v>
      </c>
      <c r="J20" s="8">
        <v>38</v>
      </c>
      <c r="K20" s="8">
        <v>0</v>
      </c>
      <c r="L20" s="8">
        <f t="shared" si="1"/>
        <v>530</v>
      </c>
      <c r="M20" s="8">
        <f t="shared" si="2"/>
        <v>1</v>
      </c>
      <c r="N20" s="740"/>
    </row>
    <row r="21" spans="1:18" x14ac:dyDescent="0.2">
      <c r="A21" s="8">
        <v>10</v>
      </c>
      <c r="B21" s="9" t="s">
        <v>871</v>
      </c>
      <c r="C21" s="8">
        <v>119</v>
      </c>
      <c r="D21" s="8">
        <v>55</v>
      </c>
      <c r="E21" s="8">
        <v>8</v>
      </c>
      <c r="F21" s="8">
        <v>0</v>
      </c>
      <c r="G21" s="8">
        <f t="shared" si="0"/>
        <v>182</v>
      </c>
      <c r="H21" s="8">
        <v>118</v>
      </c>
      <c r="I21" s="8">
        <v>55</v>
      </c>
      <c r="J21" s="8">
        <v>8</v>
      </c>
      <c r="K21" s="8">
        <v>0</v>
      </c>
      <c r="L21" s="8">
        <f t="shared" si="1"/>
        <v>181</v>
      </c>
      <c r="M21" s="8">
        <v>1</v>
      </c>
      <c r="N21" s="740"/>
    </row>
    <row r="22" spans="1:18" x14ac:dyDescent="0.2">
      <c r="A22" s="8">
        <v>11</v>
      </c>
      <c r="B22" s="9" t="s">
        <v>872</v>
      </c>
      <c r="C22" s="8">
        <v>235</v>
      </c>
      <c r="D22" s="8">
        <v>58</v>
      </c>
      <c r="E22" s="8">
        <v>14</v>
      </c>
      <c r="F22" s="8">
        <v>0</v>
      </c>
      <c r="G22" s="8">
        <f t="shared" si="0"/>
        <v>307</v>
      </c>
      <c r="H22" s="8">
        <v>235</v>
      </c>
      <c r="I22" s="449">
        <v>58</v>
      </c>
      <c r="J22" s="8">
        <v>14</v>
      </c>
      <c r="K22" s="8">
        <v>0</v>
      </c>
      <c r="L22" s="8">
        <f t="shared" si="1"/>
        <v>307</v>
      </c>
      <c r="M22" s="8">
        <f t="shared" si="2"/>
        <v>0</v>
      </c>
      <c r="N22" s="741"/>
    </row>
    <row r="23" spans="1:18" x14ac:dyDescent="0.2">
      <c r="A23" s="632" t="s">
        <v>15</v>
      </c>
      <c r="B23" s="633"/>
      <c r="C23" s="8">
        <f t="shared" ref="C23:L23" si="3">SUM(C12:C22)</f>
        <v>2269</v>
      </c>
      <c r="D23" s="8">
        <f t="shared" si="3"/>
        <v>964</v>
      </c>
      <c r="E23" s="8">
        <f t="shared" si="3"/>
        <v>151</v>
      </c>
      <c r="F23" s="8">
        <f t="shared" si="3"/>
        <v>0</v>
      </c>
      <c r="G23" s="8">
        <f t="shared" si="3"/>
        <v>3384</v>
      </c>
      <c r="H23" s="8">
        <f t="shared" si="3"/>
        <v>2263</v>
      </c>
      <c r="I23" s="8">
        <f t="shared" si="3"/>
        <v>961</v>
      </c>
      <c r="J23" s="8">
        <f t="shared" si="3"/>
        <v>139</v>
      </c>
      <c r="K23" s="8">
        <f t="shared" si="3"/>
        <v>0</v>
      </c>
      <c r="L23" s="8">
        <f t="shared" si="3"/>
        <v>3363</v>
      </c>
      <c r="M23" s="8">
        <f>SUM(M12:M22)</f>
        <v>21</v>
      </c>
      <c r="N23" s="9"/>
      <c r="O23" s="465"/>
      <c r="P23" s="465"/>
      <c r="Q23" s="465"/>
      <c r="R23" s="465"/>
    </row>
    <row r="24" spans="1:18" x14ac:dyDescent="0.2">
      <c r="A24" s="11"/>
      <c r="B24" s="12"/>
      <c r="C24" s="12"/>
      <c r="D24" s="12"/>
      <c r="E24" s="12"/>
      <c r="F24" s="12"/>
      <c r="G24" s="12"/>
      <c r="H24" s="12"/>
      <c r="I24" s="12"/>
      <c r="J24" s="12"/>
      <c r="K24" s="12"/>
      <c r="L24" s="12"/>
      <c r="M24" s="12"/>
      <c r="N24" s="12"/>
    </row>
    <row r="25" spans="1:18" x14ac:dyDescent="0.2">
      <c r="A25" s="10" t="s">
        <v>6</v>
      </c>
      <c r="P25">
        <f>6+12+3</f>
        <v>21</v>
      </c>
    </row>
    <row r="26" spans="1:18" x14ac:dyDescent="0.2">
      <c r="A26" t="s">
        <v>7</v>
      </c>
      <c r="P26">
        <f>P25+'AT3A_cvrg(Insti)_PY'!Q29</f>
        <v>250</v>
      </c>
    </row>
    <row r="27" spans="1:18" x14ac:dyDescent="0.2">
      <c r="A27" t="s">
        <v>8</v>
      </c>
      <c r="K27" s="11" t="s">
        <v>9</v>
      </c>
      <c r="L27" s="11" t="s">
        <v>9</v>
      </c>
      <c r="M27" s="11"/>
      <c r="N27" s="11" t="s">
        <v>9</v>
      </c>
    </row>
    <row r="28" spans="1:18" x14ac:dyDescent="0.2">
      <c r="A28" s="15" t="s">
        <v>438</v>
      </c>
      <c r="J28" s="11"/>
      <c r="K28" s="11"/>
      <c r="L28" s="11"/>
    </row>
    <row r="29" spans="1:18" x14ac:dyDescent="0.2">
      <c r="C29" s="15" t="s">
        <v>439</v>
      </c>
      <c r="E29" s="12"/>
      <c r="F29" s="12"/>
      <c r="G29" s="12"/>
      <c r="H29" s="12"/>
      <c r="I29" s="12"/>
      <c r="J29" s="12"/>
      <c r="K29" s="12"/>
      <c r="L29" s="12"/>
      <c r="M29" s="12"/>
    </row>
    <row r="30" spans="1:18" x14ac:dyDescent="0.2">
      <c r="C30" s="347"/>
      <c r="E30" s="12"/>
      <c r="F30" s="12"/>
      <c r="G30" s="12"/>
      <c r="H30" s="12"/>
      <c r="I30" s="12"/>
      <c r="J30" s="12"/>
      <c r="K30" s="12"/>
      <c r="L30" s="12"/>
      <c r="M30" s="12"/>
    </row>
    <row r="31" spans="1:18" x14ac:dyDescent="0.2">
      <c r="C31" s="347"/>
      <c r="E31" s="12"/>
      <c r="F31" s="12"/>
      <c r="G31" s="12"/>
      <c r="H31" s="12"/>
      <c r="I31" s="12"/>
      <c r="J31" s="12"/>
      <c r="K31" s="12"/>
      <c r="L31" s="12"/>
      <c r="M31" s="12"/>
    </row>
    <row r="32" spans="1:18" x14ac:dyDescent="0.2">
      <c r="C32" s="347"/>
      <c r="E32" s="12"/>
      <c r="F32" s="12"/>
      <c r="G32" s="12"/>
      <c r="H32" s="12"/>
      <c r="I32" s="12"/>
      <c r="J32" s="12"/>
      <c r="K32" s="12"/>
      <c r="L32" s="12"/>
      <c r="M32" s="12"/>
    </row>
    <row r="33" spans="1:14" x14ac:dyDescent="0.2">
      <c r="E33" s="12"/>
      <c r="F33" s="12"/>
      <c r="G33" s="12"/>
      <c r="H33" s="12"/>
      <c r="I33" s="12"/>
      <c r="J33" s="12"/>
      <c r="K33" s="12"/>
      <c r="L33" s="12"/>
      <c r="M33" s="12"/>
      <c r="N33" s="12"/>
    </row>
    <row r="34" spans="1:14" x14ac:dyDescent="0.2">
      <c r="E34" s="12"/>
      <c r="F34" s="12"/>
      <c r="G34" s="12"/>
      <c r="H34" s="12"/>
      <c r="I34" s="12"/>
      <c r="J34" s="12"/>
      <c r="K34" s="12"/>
      <c r="L34" s="12"/>
      <c r="M34" s="12"/>
      <c r="N34" s="12"/>
    </row>
    <row r="35" spans="1:14" ht="15.75" customHeight="1" x14ac:dyDescent="0.25">
      <c r="A35" s="13" t="s">
        <v>10</v>
      </c>
      <c r="B35" s="13"/>
      <c r="C35" s="13"/>
      <c r="D35" s="13"/>
      <c r="E35" s="13"/>
      <c r="F35" s="13"/>
      <c r="G35" s="13"/>
      <c r="H35" s="13"/>
      <c r="K35" s="14"/>
      <c r="L35" s="744" t="s">
        <v>11</v>
      </c>
      <c r="M35" s="744"/>
      <c r="N35" s="744"/>
    </row>
    <row r="36" spans="1:14" ht="15.75" customHeight="1" x14ac:dyDescent="0.2">
      <c r="A36" s="744" t="s">
        <v>877</v>
      </c>
      <c r="B36" s="744"/>
      <c r="C36" s="744"/>
      <c r="D36" s="744"/>
      <c r="E36" s="744"/>
      <c r="F36" s="744"/>
      <c r="G36" s="744"/>
      <c r="H36" s="744"/>
      <c r="I36" s="744"/>
      <c r="J36" s="744"/>
      <c r="K36" s="744"/>
      <c r="L36" s="744"/>
      <c r="M36" s="744"/>
      <c r="N36" s="744"/>
    </row>
    <row r="37" spans="1:14" ht="15.75" x14ac:dyDescent="0.2">
      <c r="A37" s="744" t="s">
        <v>889</v>
      </c>
      <c r="B37" s="744"/>
      <c r="C37" s="744"/>
      <c r="D37" s="744"/>
      <c r="E37" s="744"/>
      <c r="F37" s="744"/>
      <c r="G37" s="744"/>
      <c r="H37" s="744"/>
      <c r="I37" s="744"/>
      <c r="J37" s="744"/>
      <c r="K37" s="744"/>
      <c r="L37" s="744"/>
      <c r="M37" s="744"/>
      <c r="N37" s="744"/>
    </row>
    <row r="38" spans="1:14" x14ac:dyDescent="0.2">
      <c r="K38" s="671" t="s">
        <v>82</v>
      </c>
      <c r="L38" s="671"/>
      <c r="M38" s="671"/>
      <c r="N38" s="671"/>
    </row>
    <row r="39" spans="1:14" x14ac:dyDescent="0.2">
      <c r="A39" s="734"/>
      <c r="B39" s="734"/>
      <c r="C39" s="734"/>
      <c r="D39" s="734"/>
      <c r="E39" s="734"/>
      <c r="F39" s="734"/>
      <c r="G39" s="734"/>
      <c r="H39" s="734"/>
      <c r="I39" s="734"/>
      <c r="J39" s="734"/>
      <c r="K39" s="734"/>
      <c r="L39" s="734"/>
      <c r="M39" s="734"/>
      <c r="N39" s="734"/>
    </row>
  </sheetData>
  <mergeCells count="19">
    <mergeCell ref="L8:N8"/>
    <mergeCell ref="A7:B7"/>
    <mergeCell ref="D1:J1"/>
    <mergeCell ref="A2:N2"/>
    <mergeCell ref="A3:N3"/>
    <mergeCell ref="A5:N5"/>
    <mergeCell ref="A39:N39"/>
    <mergeCell ref="N9:N10"/>
    <mergeCell ref="L35:N35"/>
    <mergeCell ref="A36:N36"/>
    <mergeCell ref="A37:N37"/>
    <mergeCell ref="K38:N38"/>
    <mergeCell ref="C9:G9"/>
    <mergeCell ref="H9:L9"/>
    <mergeCell ref="M9:M10"/>
    <mergeCell ref="A9:A10"/>
    <mergeCell ref="B9:B10"/>
    <mergeCell ref="A23:B23"/>
    <mergeCell ref="N12:N22"/>
  </mergeCells>
  <phoneticPr fontId="0" type="noConversion"/>
  <printOptions horizontalCentered="1" verticalCentered="1"/>
  <pageMargins left="0.70866141732283505" right="0.70866141732283505" top="0.23622047244094499" bottom="0" header="0.31496062992126" footer="0.31496062992126"/>
  <pageSetup paperSize="9" scale="8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view="pageBreakPreview" topLeftCell="A4" zoomScale="80" zoomScaleNormal="100" zoomScaleSheetLayoutView="80" workbookViewId="0">
      <selection activeCell="S24" sqref="S24"/>
    </sheetView>
  </sheetViews>
  <sheetFormatPr defaultRowHeight="12.75" x14ac:dyDescent="0.2"/>
  <cols>
    <col min="1" max="1" width="7.140625" style="15" customWidth="1"/>
    <col min="2" max="2" width="20.5703125" style="15" bestFit="1" customWidth="1"/>
    <col min="3" max="3" width="10.28515625" style="15" customWidth="1"/>
    <col min="4" max="4" width="9.28515625" style="15" customWidth="1"/>
    <col min="5" max="6" width="9.140625" style="15"/>
    <col min="7" max="7" width="11.7109375" style="15" customWidth="1"/>
    <col min="8" max="8" width="11" style="15" customWidth="1"/>
    <col min="9" max="9" width="9.7109375" style="15" customWidth="1"/>
    <col min="10" max="10" width="9.5703125" style="15" customWidth="1"/>
    <col min="11" max="11" width="11.7109375" style="15" customWidth="1"/>
    <col min="12" max="12" width="10.7109375" style="15" customWidth="1"/>
    <col min="13" max="13" width="10.7109375" style="15" bestFit="1" customWidth="1"/>
    <col min="14" max="14" width="9.85546875" style="15" bestFit="1" customWidth="1"/>
    <col min="15" max="15" width="9.28515625" style="15" bestFit="1" customWidth="1"/>
    <col min="16" max="16" width="10.140625" style="15" bestFit="1" customWidth="1"/>
    <col min="17" max="17" width="11" style="15" customWidth="1"/>
    <col min="18" max="16384" width="9.140625" style="15"/>
  </cols>
  <sheetData>
    <row r="1" spans="1:23" customFormat="1" ht="12.75" customHeight="1" x14ac:dyDescent="0.2">
      <c r="D1" s="15"/>
      <c r="E1" s="15"/>
      <c r="F1" s="15"/>
      <c r="G1" s="15"/>
      <c r="H1" s="15"/>
      <c r="I1" s="15"/>
      <c r="J1" s="15"/>
      <c r="K1" s="15"/>
      <c r="L1" s="15"/>
      <c r="M1" s="15"/>
      <c r="N1" s="15"/>
      <c r="O1" s="664" t="s">
        <v>58</v>
      </c>
      <c r="P1" s="664"/>
      <c r="Q1" s="664"/>
    </row>
    <row r="2" spans="1:23" customFormat="1" ht="15" x14ac:dyDescent="0.2">
      <c r="A2" s="742" t="s">
        <v>0</v>
      </c>
      <c r="B2" s="742"/>
      <c r="C2" s="742"/>
      <c r="D2" s="742"/>
      <c r="E2" s="742"/>
      <c r="F2" s="742"/>
      <c r="G2" s="742"/>
      <c r="H2" s="742"/>
      <c r="I2" s="742"/>
      <c r="J2" s="742"/>
      <c r="K2" s="742"/>
      <c r="L2" s="742"/>
      <c r="M2" s="44"/>
      <c r="N2" s="44"/>
      <c r="O2" s="44"/>
      <c r="P2" s="44"/>
    </row>
    <row r="3" spans="1:23" customFormat="1" ht="20.25" x14ac:dyDescent="0.3">
      <c r="A3" s="666" t="s">
        <v>651</v>
      </c>
      <c r="B3" s="666"/>
      <c r="C3" s="666"/>
      <c r="D3" s="666"/>
      <c r="E3" s="666"/>
      <c r="F3" s="666"/>
      <c r="G3" s="666"/>
      <c r="H3" s="666"/>
      <c r="I3" s="666"/>
      <c r="J3" s="666"/>
      <c r="K3" s="666"/>
      <c r="L3" s="666"/>
      <c r="M3" s="43"/>
      <c r="N3" s="43"/>
      <c r="O3" s="43"/>
      <c r="P3" s="43"/>
    </row>
    <row r="4" spans="1:23" customFormat="1" ht="11.25" customHeight="1" x14ac:dyDescent="0.2"/>
    <row r="5" spans="1:23" customFormat="1" ht="15.75" customHeight="1" x14ac:dyDescent="0.25">
      <c r="A5" s="745" t="s">
        <v>659</v>
      </c>
      <c r="B5" s="745"/>
      <c r="C5" s="745"/>
      <c r="D5" s="745"/>
      <c r="E5" s="745"/>
      <c r="F5" s="745"/>
      <c r="G5" s="745"/>
      <c r="H5" s="745"/>
      <c r="I5" s="745"/>
      <c r="J5" s="745"/>
      <c r="K5" s="745"/>
      <c r="L5" s="745"/>
      <c r="M5" s="745"/>
      <c r="N5" s="745"/>
      <c r="O5" s="745"/>
      <c r="P5" s="15"/>
    </row>
    <row r="7" spans="1:23" ht="17.45" customHeight="1" x14ac:dyDescent="0.2">
      <c r="A7" s="671" t="s">
        <v>873</v>
      </c>
      <c r="B7" s="671"/>
    </row>
    <row r="8" spans="1:23" s="347" customFormat="1" ht="17.45" customHeight="1" x14ac:dyDescent="0.2">
      <c r="A8" s="339"/>
      <c r="B8" s="339"/>
      <c r="N8" s="747" t="s">
        <v>821</v>
      </c>
      <c r="O8" s="747"/>
      <c r="P8" s="747"/>
      <c r="Q8" s="747"/>
    </row>
    <row r="9" spans="1:23" ht="24" customHeight="1" x14ac:dyDescent="0.2">
      <c r="A9" s="737" t="s">
        <v>1</v>
      </c>
      <c r="B9" s="737" t="s">
        <v>2</v>
      </c>
      <c r="C9" s="669" t="s">
        <v>660</v>
      </c>
      <c r="D9" s="669"/>
      <c r="E9" s="669"/>
      <c r="F9" s="669"/>
      <c r="G9" s="669"/>
      <c r="H9" s="669" t="s">
        <v>697</v>
      </c>
      <c r="I9" s="669"/>
      <c r="J9" s="669"/>
      <c r="K9" s="669"/>
      <c r="L9" s="669"/>
      <c r="M9" s="652" t="s">
        <v>111</v>
      </c>
      <c r="N9" s="684"/>
      <c r="O9" s="684"/>
      <c r="P9" s="684"/>
      <c r="Q9" s="653"/>
    </row>
    <row r="10" spans="1:23" s="14" customFormat="1" ht="60" customHeight="1" x14ac:dyDescent="0.2">
      <c r="A10" s="738"/>
      <c r="B10" s="738"/>
      <c r="C10" s="554" t="s">
        <v>213</v>
      </c>
      <c r="D10" s="554" t="s">
        <v>214</v>
      </c>
      <c r="E10" s="338" t="s">
        <v>364</v>
      </c>
      <c r="F10" s="338" t="s">
        <v>218</v>
      </c>
      <c r="G10" s="338" t="s">
        <v>117</v>
      </c>
      <c r="H10" s="338" t="s">
        <v>213</v>
      </c>
      <c r="I10" s="338" t="s">
        <v>214</v>
      </c>
      <c r="J10" s="338" t="s">
        <v>364</v>
      </c>
      <c r="K10" s="338" t="s">
        <v>218</v>
      </c>
      <c r="L10" s="338" t="s">
        <v>367</v>
      </c>
      <c r="M10" s="338" t="s">
        <v>213</v>
      </c>
      <c r="N10" s="338" t="s">
        <v>214</v>
      </c>
      <c r="O10" s="338" t="s">
        <v>364</v>
      </c>
      <c r="P10" s="338" t="s">
        <v>218</v>
      </c>
      <c r="Q10" s="338" t="s">
        <v>119</v>
      </c>
      <c r="R10" s="30"/>
    </row>
    <row r="11" spans="1:23" x14ac:dyDescent="0.2">
      <c r="A11" s="5">
        <v>1</v>
      </c>
      <c r="B11" s="5">
        <v>2</v>
      </c>
      <c r="C11" s="554">
        <v>3</v>
      </c>
      <c r="D11" s="554">
        <v>4</v>
      </c>
      <c r="E11" s="338">
        <v>5</v>
      </c>
      <c r="F11" s="338">
        <v>6</v>
      </c>
      <c r="G11" s="338">
        <v>7</v>
      </c>
      <c r="H11" s="338">
        <v>8</v>
      </c>
      <c r="I11" s="338">
        <v>9</v>
      </c>
      <c r="J11" s="338">
        <v>10</v>
      </c>
      <c r="K11" s="338">
        <v>11</v>
      </c>
      <c r="L11" s="338">
        <v>12</v>
      </c>
      <c r="M11" s="338">
        <v>13</v>
      </c>
      <c r="N11" s="338">
        <v>14</v>
      </c>
      <c r="O11" s="338">
        <v>15</v>
      </c>
      <c r="P11" s="338">
        <v>16</v>
      </c>
      <c r="Q11" s="338">
        <v>17</v>
      </c>
    </row>
    <row r="12" spans="1:23" x14ac:dyDescent="0.2">
      <c r="A12" s="8">
        <v>1</v>
      </c>
      <c r="B12" s="9" t="s">
        <v>862</v>
      </c>
      <c r="C12" s="271">
        <v>32804</v>
      </c>
      <c r="D12" s="271">
        <v>48706</v>
      </c>
      <c r="E12" s="19">
        <v>1455</v>
      </c>
      <c r="F12" s="19">
        <v>0</v>
      </c>
      <c r="G12" s="19">
        <f>SUM(C12:F12)</f>
        <v>82965</v>
      </c>
      <c r="H12" s="28">
        <v>29838</v>
      </c>
      <c r="I12" s="19">
        <v>45099</v>
      </c>
      <c r="J12" s="19">
        <v>1439</v>
      </c>
      <c r="K12" s="19">
        <v>0</v>
      </c>
      <c r="L12" s="19">
        <f>SUM(H12:K12)</f>
        <v>76376</v>
      </c>
      <c r="M12" s="19">
        <v>5669220</v>
      </c>
      <c r="N12" s="19">
        <v>8568810</v>
      </c>
      <c r="O12" s="19">
        <v>273410</v>
      </c>
      <c r="P12" s="19">
        <v>0</v>
      </c>
      <c r="Q12" s="19">
        <f>SUM(M12:P12)</f>
        <v>14511440</v>
      </c>
      <c r="S12" s="552"/>
      <c r="T12" s="552"/>
      <c r="U12" s="553"/>
      <c r="V12" s="552"/>
      <c r="W12" s="552"/>
    </row>
    <row r="13" spans="1:23" x14ac:dyDescent="0.2">
      <c r="A13" s="8">
        <v>2</v>
      </c>
      <c r="B13" s="9" t="s">
        <v>863</v>
      </c>
      <c r="C13" s="271">
        <v>26196</v>
      </c>
      <c r="D13" s="271">
        <v>12857</v>
      </c>
      <c r="E13" s="19">
        <v>1039</v>
      </c>
      <c r="F13" s="19">
        <v>0</v>
      </c>
      <c r="G13" s="19">
        <f t="shared" ref="G13:G22" si="0">SUM(C13:F13)</f>
        <v>40092</v>
      </c>
      <c r="H13" s="28">
        <v>26043</v>
      </c>
      <c r="I13" s="19">
        <v>12754</v>
      </c>
      <c r="J13" s="19">
        <v>655</v>
      </c>
      <c r="K13" s="19">
        <v>0</v>
      </c>
      <c r="L13" s="19">
        <f t="shared" ref="L13:L22" si="1">SUM(H13:K13)</f>
        <v>39452</v>
      </c>
      <c r="M13" s="19">
        <v>4870041</v>
      </c>
      <c r="N13" s="19">
        <v>2384998</v>
      </c>
      <c r="O13" s="19">
        <v>122485</v>
      </c>
      <c r="P13" s="19">
        <v>0</v>
      </c>
      <c r="Q13" s="19">
        <f t="shared" ref="Q13:Q22" si="2">SUM(M13:P13)</f>
        <v>7377524</v>
      </c>
      <c r="S13" s="552"/>
      <c r="T13" s="553"/>
      <c r="U13" s="553"/>
      <c r="V13" s="552"/>
      <c r="W13" s="552"/>
    </row>
    <row r="14" spans="1:23" x14ac:dyDescent="0.2">
      <c r="A14" s="8">
        <v>3</v>
      </c>
      <c r="B14" s="9" t="s">
        <v>864</v>
      </c>
      <c r="C14" s="271">
        <v>28491</v>
      </c>
      <c r="D14" s="271">
        <v>23512</v>
      </c>
      <c r="E14" s="19">
        <v>3426</v>
      </c>
      <c r="F14" s="19">
        <v>0</v>
      </c>
      <c r="G14" s="19">
        <f t="shared" si="0"/>
        <v>55429</v>
      </c>
      <c r="H14" s="28">
        <v>26006</v>
      </c>
      <c r="I14" s="19">
        <v>21448</v>
      </c>
      <c r="J14" s="19">
        <v>18</v>
      </c>
      <c r="K14" s="19">
        <v>0</v>
      </c>
      <c r="L14" s="19">
        <f t="shared" si="1"/>
        <v>47472</v>
      </c>
      <c r="M14" s="19">
        <v>5019158</v>
      </c>
      <c r="N14" s="19">
        <v>4139464</v>
      </c>
      <c r="O14" s="19">
        <v>3474</v>
      </c>
      <c r="P14" s="19">
        <v>0</v>
      </c>
      <c r="Q14" s="19">
        <f t="shared" si="2"/>
        <v>9162096</v>
      </c>
      <c r="S14" s="552"/>
      <c r="T14" s="553"/>
      <c r="U14" s="553"/>
      <c r="V14" s="552"/>
      <c r="W14" s="552"/>
    </row>
    <row r="15" spans="1:23" x14ac:dyDescent="0.2">
      <c r="A15" s="8">
        <v>4</v>
      </c>
      <c r="B15" s="9" t="s">
        <v>865</v>
      </c>
      <c r="C15" s="271">
        <v>11376</v>
      </c>
      <c r="D15" s="271">
        <v>8846</v>
      </c>
      <c r="E15" s="19">
        <v>391</v>
      </c>
      <c r="F15" s="19">
        <v>0</v>
      </c>
      <c r="G15" s="19">
        <f t="shared" si="0"/>
        <v>20613</v>
      </c>
      <c r="H15" s="28">
        <v>10482</v>
      </c>
      <c r="I15" s="19">
        <v>8254</v>
      </c>
      <c r="J15" s="19">
        <v>387</v>
      </c>
      <c r="K15" s="19">
        <v>0</v>
      </c>
      <c r="L15" s="19">
        <f t="shared" si="1"/>
        <v>19123</v>
      </c>
      <c r="M15" s="19">
        <v>1949652</v>
      </c>
      <c r="N15" s="19">
        <v>1535244</v>
      </c>
      <c r="O15" s="19">
        <v>71982</v>
      </c>
      <c r="P15" s="19">
        <v>0</v>
      </c>
      <c r="Q15" s="19">
        <f t="shared" si="2"/>
        <v>3556878</v>
      </c>
      <c r="S15" s="552"/>
      <c r="T15" s="553"/>
      <c r="U15" s="553"/>
      <c r="V15" s="552"/>
      <c r="W15" s="552"/>
    </row>
    <row r="16" spans="1:23" x14ac:dyDescent="0.2">
      <c r="A16" s="8">
        <v>5</v>
      </c>
      <c r="B16" s="9" t="s">
        <v>866</v>
      </c>
      <c r="C16" s="271">
        <v>24662</v>
      </c>
      <c r="D16" s="271">
        <v>14421</v>
      </c>
      <c r="E16" s="19">
        <v>1473</v>
      </c>
      <c r="F16" s="19">
        <v>0</v>
      </c>
      <c r="G16" s="19">
        <f t="shared" si="0"/>
        <v>40556</v>
      </c>
      <c r="H16" s="28">
        <v>27933</v>
      </c>
      <c r="I16" s="19">
        <v>4809</v>
      </c>
      <c r="J16" s="19">
        <v>1260</v>
      </c>
      <c r="K16" s="19">
        <v>0</v>
      </c>
      <c r="L16" s="19">
        <f t="shared" si="1"/>
        <v>34002</v>
      </c>
      <c r="M16" s="19">
        <v>5279337</v>
      </c>
      <c r="N16" s="19">
        <v>908901</v>
      </c>
      <c r="O16" s="19">
        <v>238140</v>
      </c>
      <c r="P16" s="19">
        <v>0</v>
      </c>
      <c r="Q16" s="19">
        <f t="shared" si="2"/>
        <v>6426378</v>
      </c>
      <c r="S16" s="552"/>
      <c r="T16" s="553"/>
      <c r="U16" s="553"/>
      <c r="V16" s="552"/>
      <c r="W16" s="552"/>
    </row>
    <row r="17" spans="1:23" x14ac:dyDescent="0.2">
      <c r="A17" s="8">
        <v>6</v>
      </c>
      <c r="B17" s="9" t="s">
        <v>867</v>
      </c>
      <c r="C17" s="271">
        <v>17440</v>
      </c>
      <c r="D17" s="271">
        <v>3775</v>
      </c>
      <c r="E17" s="19">
        <v>200</v>
      </c>
      <c r="F17" s="19">
        <v>0</v>
      </c>
      <c r="G17" s="19">
        <f t="shared" si="0"/>
        <v>21415</v>
      </c>
      <c r="H17" s="28">
        <v>15742</v>
      </c>
      <c r="I17" s="19">
        <v>2896</v>
      </c>
      <c r="J17" s="19">
        <v>162</v>
      </c>
      <c r="K17" s="19">
        <v>0</v>
      </c>
      <c r="L17" s="19">
        <f t="shared" si="1"/>
        <v>18800</v>
      </c>
      <c r="M17" s="19">
        <v>2959496</v>
      </c>
      <c r="N17" s="19">
        <v>544448</v>
      </c>
      <c r="O17" s="19">
        <v>30456</v>
      </c>
      <c r="P17" s="19">
        <v>0</v>
      </c>
      <c r="Q17" s="19">
        <f t="shared" si="2"/>
        <v>3534400</v>
      </c>
      <c r="S17" s="552"/>
      <c r="T17" s="553"/>
      <c r="U17" s="553"/>
      <c r="V17" s="552"/>
      <c r="W17" s="552"/>
    </row>
    <row r="18" spans="1:23" x14ac:dyDescent="0.2">
      <c r="A18" s="8">
        <v>7</v>
      </c>
      <c r="B18" s="9" t="s">
        <v>868</v>
      </c>
      <c r="C18" s="271">
        <v>20201</v>
      </c>
      <c r="D18" s="271">
        <v>3584</v>
      </c>
      <c r="E18" s="19">
        <v>467</v>
      </c>
      <c r="F18" s="19">
        <v>0</v>
      </c>
      <c r="G18" s="19">
        <f t="shared" si="0"/>
        <v>24252</v>
      </c>
      <c r="H18" s="28">
        <v>19088</v>
      </c>
      <c r="I18" s="19">
        <v>3272</v>
      </c>
      <c r="J18" s="19">
        <v>539</v>
      </c>
      <c r="K18" s="19">
        <v>0</v>
      </c>
      <c r="L18" s="19">
        <f t="shared" si="1"/>
        <v>22899</v>
      </c>
      <c r="M18" s="19">
        <v>3626720</v>
      </c>
      <c r="N18" s="19">
        <v>621680</v>
      </c>
      <c r="O18" s="19">
        <v>102410</v>
      </c>
      <c r="P18" s="19">
        <v>0</v>
      </c>
      <c r="Q18" s="19">
        <f t="shared" si="2"/>
        <v>4350810</v>
      </c>
      <c r="S18" s="552"/>
      <c r="T18" s="553"/>
      <c r="U18" s="553"/>
      <c r="V18" s="552"/>
      <c r="W18" s="552"/>
    </row>
    <row r="19" spans="1:23" x14ac:dyDescent="0.2">
      <c r="A19" s="8">
        <v>8</v>
      </c>
      <c r="B19" s="9" t="s">
        <v>869</v>
      </c>
      <c r="C19" s="271">
        <v>23495</v>
      </c>
      <c r="D19" s="271">
        <v>7602</v>
      </c>
      <c r="E19" s="19">
        <v>967</v>
      </c>
      <c r="F19" s="19">
        <v>0</v>
      </c>
      <c r="G19" s="19">
        <f t="shared" si="0"/>
        <v>32064</v>
      </c>
      <c r="H19" s="28">
        <v>20159</v>
      </c>
      <c r="I19" s="19">
        <v>5915</v>
      </c>
      <c r="J19" s="19">
        <v>1117</v>
      </c>
      <c r="K19" s="19">
        <v>0</v>
      </c>
      <c r="L19" s="19">
        <f t="shared" si="1"/>
        <v>27191</v>
      </c>
      <c r="M19" s="19">
        <v>3890687</v>
      </c>
      <c r="N19" s="19">
        <v>1141595</v>
      </c>
      <c r="O19" s="19">
        <v>215581</v>
      </c>
      <c r="P19" s="19">
        <v>0</v>
      </c>
      <c r="Q19" s="19">
        <f t="shared" si="2"/>
        <v>5247863</v>
      </c>
      <c r="S19" s="552"/>
      <c r="T19" s="553"/>
      <c r="U19" s="553"/>
      <c r="V19" s="552"/>
      <c r="W19" s="552"/>
    </row>
    <row r="20" spans="1:23" x14ac:dyDescent="0.2">
      <c r="A20" s="328">
        <v>9</v>
      </c>
      <c r="B20" s="9" t="s">
        <v>870</v>
      </c>
      <c r="C20" s="271">
        <v>50060</v>
      </c>
      <c r="D20" s="271">
        <v>9258</v>
      </c>
      <c r="E20" s="19">
        <v>1088</v>
      </c>
      <c r="F20" s="19">
        <v>0</v>
      </c>
      <c r="G20" s="19">
        <f t="shared" si="0"/>
        <v>60406</v>
      </c>
      <c r="H20" s="28">
        <v>43289</v>
      </c>
      <c r="I20" s="19">
        <v>8191</v>
      </c>
      <c r="J20" s="19">
        <v>851</v>
      </c>
      <c r="K20" s="19">
        <v>0</v>
      </c>
      <c r="L20" s="19">
        <f t="shared" si="1"/>
        <v>52331</v>
      </c>
      <c r="M20" s="19">
        <v>8354777</v>
      </c>
      <c r="N20" s="19">
        <v>1580863</v>
      </c>
      <c r="O20" s="19">
        <v>164243</v>
      </c>
      <c r="P20" s="19">
        <v>0</v>
      </c>
      <c r="Q20" s="19">
        <f t="shared" si="2"/>
        <v>10099883</v>
      </c>
      <c r="S20" s="552"/>
      <c r="T20" s="553"/>
      <c r="U20" s="553"/>
      <c r="V20" s="552"/>
      <c r="W20" s="552"/>
    </row>
    <row r="21" spans="1:23" x14ac:dyDescent="0.2">
      <c r="A21" s="8">
        <v>10</v>
      </c>
      <c r="B21" s="9" t="s">
        <v>871</v>
      </c>
      <c r="C21" s="271">
        <v>16308</v>
      </c>
      <c r="D21" s="271">
        <v>4297</v>
      </c>
      <c r="E21" s="19">
        <v>204</v>
      </c>
      <c r="F21" s="19">
        <v>0</v>
      </c>
      <c r="G21" s="19">
        <f t="shared" si="0"/>
        <v>20809</v>
      </c>
      <c r="H21" s="28">
        <v>14470</v>
      </c>
      <c r="I21" s="19">
        <v>4554</v>
      </c>
      <c r="J21" s="19">
        <v>95</v>
      </c>
      <c r="K21" s="19">
        <v>0</v>
      </c>
      <c r="L21" s="19">
        <f t="shared" si="1"/>
        <v>19119</v>
      </c>
      <c r="M21" s="19">
        <v>2749300</v>
      </c>
      <c r="N21" s="19">
        <v>865260</v>
      </c>
      <c r="O21" s="19">
        <v>18050</v>
      </c>
      <c r="P21" s="19">
        <v>0</v>
      </c>
      <c r="Q21" s="19">
        <f t="shared" si="2"/>
        <v>3632610</v>
      </c>
      <c r="S21" s="552"/>
      <c r="T21" s="552"/>
      <c r="U21" s="552"/>
      <c r="V21" s="552"/>
      <c r="W21" s="552"/>
    </row>
    <row r="22" spans="1:23" x14ac:dyDescent="0.2">
      <c r="A22" s="8">
        <v>11</v>
      </c>
      <c r="B22" s="9" t="s">
        <v>872</v>
      </c>
      <c r="C22" s="271">
        <v>21560</v>
      </c>
      <c r="D22" s="271">
        <v>5263</v>
      </c>
      <c r="E22" s="19">
        <v>131</v>
      </c>
      <c r="F22" s="19">
        <v>0</v>
      </c>
      <c r="G22" s="19">
        <f t="shared" si="0"/>
        <v>26954</v>
      </c>
      <c r="H22" s="28">
        <v>19536</v>
      </c>
      <c r="I22" s="19">
        <v>4218</v>
      </c>
      <c r="J22" s="19">
        <v>131</v>
      </c>
      <c r="K22" s="19">
        <v>0</v>
      </c>
      <c r="L22" s="19">
        <f t="shared" si="1"/>
        <v>23885</v>
      </c>
      <c r="M22" s="19">
        <v>3770448</v>
      </c>
      <c r="N22" s="19">
        <v>814074</v>
      </c>
      <c r="O22" s="19">
        <v>25283</v>
      </c>
      <c r="P22" s="19">
        <v>0</v>
      </c>
      <c r="Q22" s="19">
        <f t="shared" si="2"/>
        <v>4609805</v>
      </c>
      <c r="S22" s="552"/>
      <c r="T22" s="553"/>
      <c r="U22" s="553"/>
      <c r="V22" s="552"/>
      <c r="W22" s="552"/>
    </row>
    <row r="23" spans="1:23" s="14" customFormat="1" x14ac:dyDescent="0.2">
      <c r="A23" s="632" t="s">
        <v>15</v>
      </c>
      <c r="B23" s="633"/>
      <c r="C23" s="463">
        <f>SUM(C12:C22)</f>
        <v>272593</v>
      </c>
      <c r="D23" s="463">
        <f t="shared" ref="D23:Q23" si="3">SUM(D12:D22)</f>
        <v>142121</v>
      </c>
      <c r="E23" s="29">
        <f t="shared" si="3"/>
        <v>10841</v>
      </c>
      <c r="F23" s="29">
        <f t="shared" si="3"/>
        <v>0</v>
      </c>
      <c r="G23" s="29">
        <f t="shared" si="3"/>
        <v>425555</v>
      </c>
      <c r="H23" s="29">
        <f t="shared" si="3"/>
        <v>252586</v>
      </c>
      <c r="I23" s="29">
        <f t="shared" si="3"/>
        <v>121410</v>
      </c>
      <c r="J23" s="29">
        <f t="shared" si="3"/>
        <v>6654</v>
      </c>
      <c r="K23" s="29">
        <f t="shared" si="3"/>
        <v>0</v>
      </c>
      <c r="L23" s="29">
        <f>SUM(L12:L22)</f>
        <v>380650</v>
      </c>
      <c r="M23" s="29">
        <f t="shared" si="3"/>
        <v>48138836</v>
      </c>
      <c r="N23" s="29">
        <f t="shared" si="3"/>
        <v>23105337</v>
      </c>
      <c r="O23" s="29">
        <f t="shared" si="3"/>
        <v>1265514</v>
      </c>
      <c r="P23" s="29">
        <f t="shared" si="3"/>
        <v>0</v>
      </c>
      <c r="Q23" s="29">
        <f t="shared" si="3"/>
        <v>72509687</v>
      </c>
    </row>
    <row r="24" spans="1:23" ht="20.25" customHeight="1" x14ac:dyDescent="0.2">
      <c r="A24" s="748" t="s">
        <v>923</v>
      </c>
      <c r="B24" s="749"/>
      <c r="C24" s="749"/>
      <c r="D24" s="749"/>
      <c r="E24" s="749"/>
      <c r="F24" s="749"/>
      <c r="G24" s="749"/>
      <c r="H24" s="749"/>
      <c r="I24" s="749"/>
      <c r="J24" s="749"/>
      <c r="K24" s="749"/>
      <c r="L24" s="749"/>
      <c r="M24" s="749"/>
      <c r="N24" s="749"/>
      <c r="O24" s="749"/>
      <c r="P24" s="749"/>
      <c r="Q24" s="749"/>
    </row>
    <row r="25" spans="1:23" x14ac:dyDescent="0.2">
      <c r="A25" s="10" t="s">
        <v>6</v>
      </c>
      <c r="B25"/>
      <c r="C25"/>
      <c r="D25"/>
    </row>
    <row r="26" spans="1:23" x14ac:dyDescent="0.2">
      <c r="A26" t="s">
        <v>7</v>
      </c>
      <c r="B26"/>
      <c r="C26"/>
      <c r="D26"/>
    </row>
    <row r="27" spans="1:23" x14ac:dyDescent="0.2">
      <c r="A27" t="s">
        <v>8</v>
      </c>
      <c r="B27"/>
      <c r="C27"/>
      <c r="D27"/>
      <c r="I27" s="11"/>
      <c r="J27" s="11"/>
      <c r="K27" s="11"/>
      <c r="L27" s="11"/>
    </row>
    <row r="28" spans="1:23" customFormat="1" x14ac:dyDescent="0.2">
      <c r="A28" s="15" t="s">
        <v>438</v>
      </c>
      <c r="J28" s="11"/>
      <c r="K28" s="11"/>
      <c r="L28" s="11"/>
    </row>
    <row r="29" spans="1:23" customFormat="1" x14ac:dyDescent="0.2">
      <c r="C29" s="15" t="s">
        <v>439</v>
      </c>
      <c r="E29" s="12"/>
      <c r="F29" s="12"/>
      <c r="G29" s="12"/>
      <c r="H29" s="12"/>
      <c r="I29" s="12"/>
      <c r="J29" s="12"/>
      <c r="K29" s="12"/>
      <c r="L29" s="12"/>
      <c r="M29" s="12"/>
    </row>
    <row r="30" spans="1:23" customFormat="1" x14ac:dyDescent="0.2">
      <c r="C30" s="347"/>
      <c r="E30" s="12"/>
      <c r="F30" s="12"/>
      <c r="G30" s="12"/>
      <c r="H30" s="12"/>
      <c r="I30" s="12"/>
      <c r="J30" s="12"/>
      <c r="K30" s="12"/>
      <c r="L30" s="12"/>
      <c r="M30" s="12"/>
    </row>
    <row r="31" spans="1:23" customFormat="1" x14ac:dyDescent="0.2">
      <c r="C31" s="347"/>
      <c r="E31" s="12"/>
      <c r="F31" s="12"/>
      <c r="G31" s="12"/>
      <c r="H31" s="12"/>
      <c r="I31" s="12"/>
      <c r="J31" s="12"/>
      <c r="K31" s="12"/>
      <c r="L31" s="12"/>
      <c r="M31" s="12"/>
    </row>
    <row r="32" spans="1:23" ht="12.75" customHeight="1" x14ac:dyDescent="0.2">
      <c r="A32" s="14" t="s">
        <v>10</v>
      </c>
      <c r="B32" s="14"/>
      <c r="C32" s="14"/>
      <c r="D32" s="14"/>
      <c r="E32" s="14"/>
      <c r="F32" s="14"/>
      <c r="G32" s="14"/>
      <c r="I32" s="14"/>
      <c r="P32" s="368"/>
      <c r="Q32" s="368" t="s">
        <v>11</v>
      </c>
    </row>
    <row r="33" spans="1:18" ht="12.75" customHeight="1" x14ac:dyDescent="0.2">
      <c r="B33" s="344"/>
      <c r="C33" s="344"/>
      <c r="D33" s="344"/>
      <c r="E33" s="344"/>
      <c r="F33" s="344"/>
      <c r="G33" s="344"/>
      <c r="H33" s="344"/>
      <c r="I33" s="344"/>
      <c r="J33" s="344"/>
      <c r="K33" s="344"/>
      <c r="L33" s="344"/>
      <c r="M33" s="344"/>
      <c r="N33" s="344"/>
      <c r="O33" s="344"/>
      <c r="P33" s="344"/>
      <c r="Q33" s="368" t="s">
        <v>877</v>
      </c>
      <c r="R33" s="347"/>
    </row>
    <row r="34" spans="1:18" ht="12.75" customHeight="1" x14ac:dyDescent="0.2">
      <c r="B34" s="344"/>
      <c r="C34" s="344"/>
      <c r="D34" s="344"/>
      <c r="E34" s="344"/>
      <c r="F34" s="344"/>
      <c r="G34" s="344"/>
      <c r="H34" s="344"/>
      <c r="I34" s="344"/>
      <c r="J34" s="344"/>
      <c r="K34" s="344"/>
      <c r="L34" s="344"/>
      <c r="M34" s="344"/>
      <c r="N34" s="344"/>
      <c r="O34" s="344"/>
      <c r="P34" s="344"/>
      <c r="Q34" s="368" t="s">
        <v>878</v>
      </c>
      <c r="R34" s="344"/>
    </row>
    <row r="35" spans="1:18" x14ac:dyDescent="0.2">
      <c r="A35" s="14"/>
      <c r="B35" s="14"/>
      <c r="C35" s="14"/>
      <c r="D35" s="14"/>
      <c r="E35" s="14"/>
      <c r="F35" s="14"/>
      <c r="N35" s="671" t="s">
        <v>82</v>
      </c>
      <c r="O35" s="671"/>
      <c r="P35" s="671"/>
      <c r="Q35" s="671"/>
    </row>
    <row r="36" spans="1:18" x14ac:dyDescent="0.2">
      <c r="A36" s="746"/>
      <c r="B36" s="746"/>
      <c r="C36" s="746"/>
      <c r="D36" s="746"/>
      <c r="E36" s="746"/>
      <c r="F36" s="746"/>
      <c r="G36" s="746"/>
      <c r="H36" s="746"/>
      <c r="I36" s="746"/>
      <c r="J36" s="746"/>
      <c r="K36" s="746"/>
      <c r="L36" s="746"/>
    </row>
  </sheetData>
  <mergeCells count="15">
    <mergeCell ref="B9:B10"/>
    <mergeCell ref="A9:A10"/>
    <mergeCell ref="A5:O5"/>
    <mergeCell ref="A36:L36"/>
    <mergeCell ref="O1:Q1"/>
    <mergeCell ref="A2:L2"/>
    <mergeCell ref="A3:L3"/>
    <mergeCell ref="C9:G9"/>
    <mergeCell ref="H9:L9"/>
    <mergeCell ref="M9:Q9"/>
    <mergeCell ref="N35:Q35"/>
    <mergeCell ref="A7:B7"/>
    <mergeCell ref="N8:Q8"/>
    <mergeCell ref="A23:B23"/>
    <mergeCell ref="A24:Q24"/>
  </mergeCells>
  <phoneticPr fontId="0" type="noConversion"/>
  <printOptions horizontalCentered="1" verticalCentered="1"/>
  <pageMargins left="0.70866141732283505" right="0.70866141732283505" top="0.23622047244094499" bottom="0" header="0.31496062992126" footer="0.31496062992126"/>
  <pageSetup paperSize="9" scale="7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8"/>
  <sheetViews>
    <sheetView view="pageBreakPreview" topLeftCell="A4" zoomScale="80" zoomScaleNormal="100" zoomScaleSheetLayoutView="80" workbookViewId="0">
      <selection activeCell="H12" sqref="H12:I12"/>
    </sheetView>
  </sheetViews>
  <sheetFormatPr defaultRowHeight="12.75" x14ac:dyDescent="0.2"/>
  <cols>
    <col min="1" max="1" width="7.140625" style="15" customWidth="1"/>
    <col min="2" max="2" width="20.5703125" style="15" bestFit="1" customWidth="1"/>
    <col min="3" max="3" width="9.5703125" style="15" customWidth="1"/>
    <col min="4" max="4" width="9.28515625" style="15" customWidth="1"/>
    <col min="5" max="6" width="9.140625" style="15"/>
    <col min="7" max="7" width="10.85546875" style="15" customWidth="1"/>
    <col min="8" max="8" width="10.28515625" style="15" customWidth="1"/>
    <col min="9" max="9" width="10.85546875" style="15" customWidth="1"/>
    <col min="10" max="10" width="10.28515625" style="15" customWidth="1"/>
    <col min="11" max="11" width="11.28515625" style="15" customWidth="1"/>
    <col min="12" max="12" width="11.7109375" style="15" customWidth="1"/>
    <col min="13" max="13" width="10.7109375" style="15" bestFit="1" customWidth="1"/>
    <col min="14" max="14" width="9.85546875" style="15" bestFit="1" customWidth="1"/>
    <col min="15" max="15" width="9.28515625" style="15" bestFit="1" customWidth="1"/>
    <col min="16" max="16" width="10.140625" style="15" bestFit="1" customWidth="1"/>
    <col min="17" max="17" width="11" style="15" customWidth="1"/>
    <col min="18" max="18" width="9.140625" style="15" hidden="1" customWidth="1"/>
    <col min="19" max="16384" width="9.140625" style="15"/>
  </cols>
  <sheetData>
    <row r="1" spans="1:24" customFormat="1" ht="12.75" customHeight="1" x14ac:dyDescent="0.2">
      <c r="D1" s="15"/>
      <c r="E1" s="15"/>
      <c r="F1" s="15"/>
      <c r="G1" s="15"/>
      <c r="H1" s="15"/>
      <c r="I1" s="15"/>
      <c r="J1" s="15"/>
      <c r="K1" s="15"/>
      <c r="L1" s="15"/>
      <c r="M1" s="15"/>
      <c r="N1" s="15"/>
      <c r="O1" s="664" t="s">
        <v>59</v>
      </c>
      <c r="P1" s="664"/>
      <c r="Q1" s="664"/>
    </row>
    <row r="2" spans="1:24" customFormat="1" ht="15.75" x14ac:dyDescent="0.25">
      <c r="A2" s="665" t="s">
        <v>0</v>
      </c>
      <c r="B2" s="665"/>
      <c r="C2" s="665"/>
      <c r="D2" s="665"/>
      <c r="E2" s="665"/>
      <c r="F2" s="665"/>
      <c r="G2" s="665"/>
      <c r="H2" s="665"/>
      <c r="I2" s="665"/>
      <c r="J2" s="665"/>
      <c r="K2" s="665"/>
      <c r="L2" s="665"/>
      <c r="M2" s="44"/>
      <c r="N2" s="44"/>
      <c r="O2" s="44"/>
      <c r="P2" s="44"/>
    </row>
    <row r="3" spans="1:24" customFormat="1" ht="20.25" x14ac:dyDescent="0.3">
      <c r="A3" s="666" t="s">
        <v>651</v>
      </c>
      <c r="B3" s="666"/>
      <c r="C3" s="666"/>
      <c r="D3" s="666"/>
      <c r="E3" s="666"/>
      <c r="F3" s="666"/>
      <c r="G3" s="666"/>
      <c r="H3" s="666"/>
      <c r="I3" s="666"/>
      <c r="J3" s="666"/>
      <c r="K3" s="666"/>
      <c r="L3" s="666"/>
      <c r="M3" s="43"/>
      <c r="N3" s="43"/>
      <c r="O3" s="43"/>
      <c r="P3" s="43"/>
    </row>
    <row r="4" spans="1:24" customFormat="1" ht="11.25" customHeight="1" x14ac:dyDescent="0.2"/>
    <row r="5" spans="1:24" customFormat="1" ht="15.75" x14ac:dyDescent="0.25">
      <c r="A5" s="745" t="s">
        <v>661</v>
      </c>
      <c r="B5" s="745"/>
      <c r="C5" s="745"/>
      <c r="D5" s="745"/>
      <c r="E5" s="745"/>
      <c r="F5" s="745"/>
      <c r="G5" s="745"/>
      <c r="H5" s="745"/>
      <c r="I5" s="745"/>
      <c r="J5" s="745"/>
      <c r="K5" s="745"/>
      <c r="L5" s="745"/>
      <c r="M5" s="15"/>
      <c r="N5" s="15"/>
      <c r="O5" s="15"/>
      <c r="P5" s="15"/>
    </row>
    <row r="7" spans="1:24" ht="12.6" customHeight="1" x14ac:dyDescent="0.2">
      <c r="A7" s="671" t="s">
        <v>873</v>
      </c>
      <c r="B7" s="671"/>
      <c r="N7" s="728" t="s">
        <v>821</v>
      </c>
      <c r="O7" s="728"/>
      <c r="P7" s="728"/>
      <c r="Q7" s="728"/>
      <c r="R7" s="728"/>
    </row>
    <row r="8" spans="1:24" s="14" customFormat="1" ht="29.45" customHeight="1" x14ac:dyDescent="0.2">
      <c r="A8" s="650" t="s">
        <v>1</v>
      </c>
      <c r="B8" s="650" t="s">
        <v>2</v>
      </c>
      <c r="C8" s="669" t="s">
        <v>662</v>
      </c>
      <c r="D8" s="669"/>
      <c r="E8" s="669"/>
      <c r="F8" s="750"/>
      <c r="G8" s="750"/>
      <c r="H8" s="751" t="s">
        <v>697</v>
      </c>
      <c r="I8" s="669"/>
      <c r="J8" s="669"/>
      <c r="K8" s="669"/>
      <c r="L8" s="669"/>
      <c r="M8" s="652" t="s">
        <v>111</v>
      </c>
      <c r="N8" s="684"/>
      <c r="O8" s="684"/>
      <c r="P8" s="684"/>
      <c r="Q8" s="653"/>
    </row>
    <row r="9" spans="1:24" s="14" customFormat="1" ht="42.75" customHeight="1" x14ac:dyDescent="0.2">
      <c r="A9" s="650"/>
      <c r="B9" s="650"/>
      <c r="C9" s="5" t="s">
        <v>213</v>
      </c>
      <c r="D9" s="5" t="s">
        <v>214</v>
      </c>
      <c r="E9" s="5" t="s">
        <v>364</v>
      </c>
      <c r="F9" s="7" t="s">
        <v>218</v>
      </c>
      <c r="G9" s="7" t="s">
        <v>117</v>
      </c>
      <c r="H9" s="5" t="s">
        <v>213</v>
      </c>
      <c r="I9" s="5" t="s">
        <v>214</v>
      </c>
      <c r="J9" s="5" t="s">
        <v>364</v>
      </c>
      <c r="K9" s="5" t="s">
        <v>218</v>
      </c>
      <c r="L9" s="5" t="s">
        <v>118</v>
      </c>
      <c r="M9" s="5" t="s">
        <v>213</v>
      </c>
      <c r="N9" s="5" t="s">
        <v>214</v>
      </c>
      <c r="O9" s="5" t="s">
        <v>364</v>
      </c>
      <c r="P9" s="337" t="s">
        <v>892</v>
      </c>
      <c r="Q9" s="5" t="s">
        <v>119</v>
      </c>
      <c r="R9" s="29"/>
      <c r="S9" s="30"/>
    </row>
    <row r="10" spans="1:24" x14ac:dyDescent="0.2">
      <c r="A10" s="5">
        <v>1</v>
      </c>
      <c r="B10" s="5">
        <v>2</v>
      </c>
      <c r="C10" s="338">
        <v>3</v>
      </c>
      <c r="D10" s="338">
        <v>4</v>
      </c>
      <c r="E10" s="338">
        <v>5</v>
      </c>
      <c r="F10" s="338">
        <v>6</v>
      </c>
      <c r="G10" s="338">
        <v>7</v>
      </c>
      <c r="H10" s="338">
        <v>8</v>
      </c>
      <c r="I10" s="338">
        <v>9</v>
      </c>
      <c r="J10" s="338">
        <v>10</v>
      </c>
      <c r="K10" s="338">
        <v>11</v>
      </c>
      <c r="L10" s="338">
        <v>12</v>
      </c>
      <c r="M10" s="338">
        <v>13</v>
      </c>
      <c r="N10" s="338">
        <v>14</v>
      </c>
      <c r="O10" s="338">
        <v>15</v>
      </c>
      <c r="P10" s="338">
        <v>16</v>
      </c>
      <c r="Q10" s="338">
        <v>17</v>
      </c>
    </row>
    <row r="11" spans="1:24" x14ac:dyDescent="0.2">
      <c r="A11" s="8">
        <v>1</v>
      </c>
      <c r="B11" s="9" t="s">
        <v>862</v>
      </c>
      <c r="C11" s="19">
        <v>17848</v>
      </c>
      <c r="D11" s="19">
        <v>14921</v>
      </c>
      <c r="E11" s="19">
        <v>718</v>
      </c>
      <c r="F11" s="27">
        <v>0</v>
      </c>
      <c r="G11" s="27">
        <f>SUM(C11:F11)</f>
        <v>33487</v>
      </c>
      <c r="H11" s="19">
        <v>14037</v>
      </c>
      <c r="I11" s="19">
        <v>13088</v>
      </c>
      <c r="J11" s="19">
        <v>614</v>
      </c>
      <c r="K11" s="19">
        <v>0</v>
      </c>
      <c r="L11" s="19">
        <f>SUM(H11:K11)</f>
        <v>27739</v>
      </c>
      <c r="M11" s="19">
        <v>2919696</v>
      </c>
      <c r="N11" s="19">
        <v>2722304</v>
      </c>
      <c r="O11" s="19">
        <v>127712</v>
      </c>
      <c r="P11" s="19">
        <v>0</v>
      </c>
      <c r="Q11" s="19">
        <f>SUM(M11:P11)</f>
        <v>5769712</v>
      </c>
      <c r="T11" s="552"/>
      <c r="U11" s="552"/>
      <c r="V11" s="441"/>
      <c r="W11" s="552"/>
      <c r="X11" s="552"/>
    </row>
    <row r="12" spans="1:24" x14ac:dyDescent="0.2">
      <c r="A12" s="8">
        <v>2</v>
      </c>
      <c r="B12" s="9" t="s">
        <v>863</v>
      </c>
      <c r="C12" s="19">
        <v>8325</v>
      </c>
      <c r="D12" s="19">
        <v>5402</v>
      </c>
      <c r="E12" s="19">
        <v>565</v>
      </c>
      <c r="F12" s="27">
        <v>0</v>
      </c>
      <c r="G12" s="27">
        <f t="shared" ref="G12:G21" si="0">SUM(C12:F12)</f>
        <v>14292</v>
      </c>
      <c r="H12" s="19">
        <v>8122</v>
      </c>
      <c r="I12" s="19">
        <v>1353</v>
      </c>
      <c r="J12" s="19">
        <v>327</v>
      </c>
      <c r="K12" s="19">
        <v>0</v>
      </c>
      <c r="L12" s="19">
        <f t="shared" ref="L12:L21" si="1">SUM(H12:K12)</f>
        <v>9802</v>
      </c>
      <c r="M12" s="19">
        <v>1705620</v>
      </c>
      <c r="N12" s="19">
        <v>284130</v>
      </c>
      <c r="O12" s="19">
        <v>68670</v>
      </c>
      <c r="P12" s="19">
        <v>0</v>
      </c>
      <c r="Q12" s="19">
        <f t="shared" ref="Q12:Q21" si="2">SUM(M12:P12)</f>
        <v>2058420</v>
      </c>
      <c r="S12" s="611"/>
      <c r="T12" s="552"/>
      <c r="U12" s="552"/>
      <c r="V12" s="552"/>
      <c r="W12" s="552"/>
      <c r="X12" s="552"/>
    </row>
    <row r="13" spans="1:24" x14ac:dyDescent="0.2">
      <c r="A13" s="8">
        <v>3</v>
      </c>
      <c r="B13" s="9" t="s">
        <v>864</v>
      </c>
      <c r="C13" s="19">
        <v>10484</v>
      </c>
      <c r="D13" s="19">
        <v>8440</v>
      </c>
      <c r="E13" s="19">
        <v>654</v>
      </c>
      <c r="F13" s="27">
        <v>0</v>
      </c>
      <c r="G13" s="27">
        <f t="shared" si="0"/>
        <v>19578</v>
      </c>
      <c r="H13" s="19">
        <v>8798</v>
      </c>
      <c r="I13" s="19">
        <v>6927</v>
      </c>
      <c r="J13" s="19">
        <v>2</v>
      </c>
      <c r="K13" s="19">
        <v>0</v>
      </c>
      <c r="L13" s="19">
        <f t="shared" si="1"/>
        <v>15727</v>
      </c>
      <c r="M13" s="19">
        <v>1865176</v>
      </c>
      <c r="N13" s="19">
        <v>1468524</v>
      </c>
      <c r="O13" s="19">
        <v>424</v>
      </c>
      <c r="P13" s="19">
        <v>0</v>
      </c>
      <c r="Q13" s="19">
        <f t="shared" si="2"/>
        <v>3334124</v>
      </c>
      <c r="S13" s="611"/>
      <c r="T13" s="552"/>
      <c r="U13" s="552"/>
      <c r="V13" s="552"/>
      <c r="W13" s="552"/>
      <c r="X13" s="552"/>
    </row>
    <row r="14" spans="1:24" x14ac:dyDescent="0.2">
      <c r="A14" s="8">
        <v>4</v>
      </c>
      <c r="B14" s="9" t="s">
        <v>865</v>
      </c>
      <c r="C14" s="19">
        <v>5228</v>
      </c>
      <c r="D14" s="19">
        <v>4177</v>
      </c>
      <c r="E14" s="19">
        <v>417</v>
      </c>
      <c r="F14" s="27">
        <v>0</v>
      </c>
      <c r="G14" s="27">
        <f t="shared" si="0"/>
        <v>9822</v>
      </c>
      <c r="H14" s="19">
        <v>4755</v>
      </c>
      <c r="I14" s="19">
        <v>3830</v>
      </c>
      <c r="J14" s="19">
        <v>189</v>
      </c>
      <c r="K14" s="19">
        <v>0</v>
      </c>
      <c r="L14" s="19">
        <f t="shared" si="1"/>
        <v>8774</v>
      </c>
      <c r="M14" s="19">
        <v>970020</v>
      </c>
      <c r="N14" s="19">
        <v>781320</v>
      </c>
      <c r="O14" s="19">
        <v>38556</v>
      </c>
      <c r="P14" s="19">
        <v>0</v>
      </c>
      <c r="Q14" s="19">
        <f t="shared" si="2"/>
        <v>1789896</v>
      </c>
      <c r="S14" s="611"/>
      <c r="T14" s="552"/>
      <c r="U14" s="552"/>
      <c r="V14" s="552"/>
      <c r="W14" s="552"/>
      <c r="X14" s="552"/>
    </row>
    <row r="15" spans="1:24" x14ac:dyDescent="0.2">
      <c r="A15" s="8">
        <v>5</v>
      </c>
      <c r="B15" s="9" t="s">
        <v>866</v>
      </c>
      <c r="C15" s="19">
        <v>8638</v>
      </c>
      <c r="D15" s="19">
        <v>5698</v>
      </c>
      <c r="E15" s="19">
        <v>549</v>
      </c>
      <c r="F15" s="27">
        <v>0</v>
      </c>
      <c r="G15" s="27">
        <f>SUM(C15:F15)</f>
        <v>14885</v>
      </c>
      <c r="H15" s="19">
        <v>6725</v>
      </c>
      <c r="I15" s="19">
        <v>4802</v>
      </c>
      <c r="J15" s="19">
        <v>543</v>
      </c>
      <c r="K15" s="19">
        <v>0</v>
      </c>
      <c r="L15" s="19">
        <f t="shared" si="1"/>
        <v>12070</v>
      </c>
      <c r="M15" s="19">
        <v>1412250</v>
      </c>
      <c r="N15" s="19">
        <v>1008420</v>
      </c>
      <c r="O15" s="19">
        <v>114030</v>
      </c>
      <c r="P15" s="19">
        <v>0</v>
      </c>
      <c r="Q15" s="19">
        <f t="shared" si="2"/>
        <v>2534700</v>
      </c>
      <c r="S15" s="611"/>
      <c r="T15" s="552"/>
      <c r="U15" s="552"/>
      <c r="V15" s="552"/>
      <c r="W15" s="552"/>
      <c r="X15" s="552"/>
    </row>
    <row r="16" spans="1:24" x14ac:dyDescent="0.2">
      <c r="A16" s="8">
        <v>6</v>
      </c>
      <c r="B16" s="9" t="s">
        <v>867</v>
      </c>
      <c r="C16" s="19">
        <v>4849</v>
      </c>
      <c r="D16" s="19">
        <v>3371</v>
      </c>
      <c r="E16" s="19">
        <v>23</v>
      </c>
      <c r="F16" s="27">
        <v>0</v>
      </c>
      <c r="G16" s="27">
        <f t="shared" si="0"/>
        <v>8243</v>
      </c>
      <c r="H16" s="19">
        <v>3901</v>
      </c>
      <c r="I16" s="19">
        <v>2461</v>
      </c>
      <c r="J16" s="19">
        <v>44</v>
      </c>
      <c r="K16" s="19">
        <v>0</v>
      </c>
      <c r="L16" s="19">
        <f t="shared" si="1"/>
        <v>6406</v>
      </c>
      <c r="M16" s="19">
        <v>811408</v>
      </c>
      <c r="N16" s="19">
        <v>511888</v>
      </c>
      <c r="O16" s="19">
        <v>9152</v>
      </c>
      <c r="P16" s="19">
        <v>0</v>
      </c>
      <c r="Q16" s="19">
        <f t="shared" si="2"/>
        <v>1332448</v>
      </c>
      <c r="S16" s="611"/>
      <c r="T16" s="552"/>
      <c r="U16" s="552"/>
      <c r="V16" s="552"/>
      <c r="W16" s="552"/>
      <c r="X16" s="552"/>
    </row>
    <row r="17" spans="1:24" x14ac:dyDescent="0.2">
      <c r="A17" s="8">
        <v>7</v>
      </c>
      <c r="B17" s="9" t="s">
        <v>868</v>
      </c>
      <c r="C17" s="19">
        <v>5028</v>
      </c>
      <c r="D17" s="19">
        <v>2841</v>
      </c>
      <c r="E17" s="19">
        <v>267</v>
      </c>
      <c r="F17" s="27">
        <v>0</v>
      </c>
      <c r="G17" s="27">
        <f t="shared" si="0"/>
        <v>8136</v>
      </c>
      <c r="H17" s="19">
        <v>4596</v>
      </c>
      <c r="I17" s="19">
        <v>2385</v>
      </c>
      <c r="J17" s="19">
        <v>164</v>
      </c>
      <c r="K17" s="19">
        <v>0</v>
      </c>
      <c r="L17" s="19">
        <f t="shared" si="1"/>
        <v>7145</v>
      </c>
      <c r="M17" s="19">
        <v>969756</v>
      </c>
      <c r="N17" s="19">
        <v>503235</v>
      </c>
      <c r="O17" s="19">
        <v>34604</v>
      </c>
      <c r="P17" s="19">
        <v>0</v>
      </c>
      <c r="Q17" s="19">
        <f t="shared" si="2"/>
        <v>1507595</v>
      </c>
      <c r="S17" s="611"/>
      <c r="T17" s="552"/>
      <c r="U17" s="552"/>
      <c r="V17" s="552"/>
      <c r="W17" s="552"/>
      <c r="X17" s="552"/>
    </row>
    <row r="18" spans="1:24" x14ac:dyDescent="0.2">
      <c r="A18" s="8">
        <v>8</v>
      </c>
      <c r="B18" s="9" t="s">
        <v>869</v>
      </c>
      <c r="C18" s="19">
        <v>7507</v>
      </c>
      <c r="D18" s="19">
        <v>7016</v>
      </c>
      <c r="E18" s="19">
        <v>154</v>
      </c>
      <c r="F18" s="27">
        <v>0</v>
      </c>
      <c r="G18" s="27">
        <f t="shared" si="0"/>
        <v>14677</v>
      </c>
      <c r="H18" s="19">
        <v>5954</v>
      </c>
      <c r="I18" s="19">
        <v>5356</v>
      </c>
      <c r="J18" s="19">
        <v>160</v>
      </c>
      <c r="K18" s="19">
        <v>0</v>
      </c>
      <c r="L18" s="19">
        <f t="shared" si="1"/>
        <v>11470</v>
      </c>
      <c r="M18" s="19">
        <v>1262248</v>
      </c>
      <c r="N18" s="19">
        <v>1135472</v>
      </c>
      <c r="O18" s="19">
        <v>33920</v>
      </c>
      <c r="P18" s="19">
        <v>0</v>
      </c>
      <c r="Q18" s="19">
        <f t="shared" si="2"/>
        <v>2431640</v>
      </c>
      <c r="S18" s="611"/>
      <c r="T18" s="552"/>
      <c r="U18" s="552"/>
      <c r="V18" s="552"/>
      <c r="W18" s="552"/>
      <c r="X18" s="552"/>
    </row>
    <row r="19" spans="1:24" x14ac:dyDescent="0.2">
      <c r="A19" s="328">
        <v>9</v>
      </c>
      <c r="B19" s="9" t="s">
        <v>870</v>
      </c>
      <c r="C19" s="19">
        <v>12437</v>
      </c>
      <c r="D19" s="19">
        <v>16166</v>
      </c>
      <c r="E19" s="19">
        <v>83</v>
      </c>
      <c r="F19" s="27">
        <v>0</v>
      </c>
      <c r="G19" s="27">
        <f t="shared" si="0"/>
        <v>28686</v>
      </c>
      <c r="H19" s="19">
        <v>9861</v>
      </c>
      <c r="I19" s="19">
        <v>12905</v>
      </c>
      <c r="J19" s="19">
        <v>359</v>
      </c>
      <c r="K19" s="19">
        <v>0</v>
      </c>
      <c r="L19" s="19">
        <f t="shared" si="1"/>
        <v>23125</v>
      </c>
      <c r="M19" s="19">
        <v>2070810</v>
      </c>
      <c r="N19" s="19">
        <v>2710050</v>
      </c>
      <c r="O19" s="19">
        <v>75390</v>
      </c>
      <c r="P19" s="19">
        <v>0</v>
      </c>
      <c r="Q19" s="19">
        <f t="shared" si="2"/>
        <v>4856250</v>
      </c>
      <c r="S19" s="611"/>
      <c r="T19" s="552"/>
      <c r="U19" s="552"/>
      <c r="V19" s="552"/>
      <c r="W19" s="552"/>
      <c r="X19" s="552"/>
    </row>
    <row r="20" spans="1:24" x14ac:dyDescent="0.2">
      <c r="A20" s="8">
        <v>10</v>
      </c>
      <c r="B20" s="9" t="s">
        <v>871</v>
      </c>
      <c r="C20" s="19">
        <v>5501</v>
      </c>
      <c r="D20" s="19">
        <v>4652</v>
      </c>
      <c r="E20" s="19">
        <v>56</v>
      </c>
      <c r="F20" s="27">
        <v>0</v>
      </c>
      <c r="G20" s="27">
        <f t="shared" si="0"/>
        <v>10209</v>
      </c>
      <c r="H20" s="19">
        <v>5270</v>
      </c>
      <c r="I20" s="19">
        <v>4457</v>
      </c>
      <c r="J20" s="19">
        <v>28</v>
      </c>
      <c r="K20" s="19">
        <v>0</v>
      </c>
      <c r="L20" s="19">
        <f t="shared" si="1"/>
        <v>9755</v>
      </c>
      <c r="M20" s="19">
        <v>1101430</v>
      </c>
      <c r="N20" s="19">
        <v>931513</v>
      </c>
      <c r="O20" s="19">
        <v>5852</v>
      </c>
      <c r="P20" s="19">
        <v>0</v>
      </c>
      <c r="Q20" s="19">
        <f t="shared" si="2"/>
        <v>2038795</v>
      </c>
      <c r="S20" s="611"/>
      <c r="T20" s="552"/>
      <c r="U20" s="552"/>
      <c r="V20" s="552"/>
      <c r="W20" s="552"/>
      <c r="X20" s="552"/>
    </row>
    <row r="21" spans="1:24" x14ac:dyDescent="0.2">
      <c r="A21" s="8">
        <v>11</v>
      </c>
      <c r="B21" s="9" t="s">
        <v>872</v>
      </c>
      <c r="C21" s="19">
        <v>7950</v>
      </c>
      <c r="D21" s="19">
        <v>3747</v>
      </c>
      <c r="E21" s="19">
        <v>88</v>
      </c>
      <c r="F21" s="27">
        <v>0</v>
      </c>
      <c r="G21" s="27">
        <f t="shared" si="0"/>
        <v>11785</v>
      </c>
      <c r="H21" s="19">
        <v>6806</v>
      </c>
      <c r="I21" s="19">
        <v>2873</v>
      </c>
      <c r="J21" s="19">
        <v>88</v>
      </c>
      <c r="K21" s="19">
        <v>0</v>
      </c>
      <c r="L21" s="19">
        <f t="shared" si="1"/>
        <v>9767</v>
      </c>
      <c r="M21" s="19">
        <v>1170632</v>
      </c>
      <c r="N21" s="19">
        <v>494156</v>
      </c>
      <c r="O21" s="19">
        <v>15136</v>
      </c>
      <c r="P21" s="19">
        <v>0</v>
      </c>
      <c r="Q21" s="19">
        <f t="shared" si="2"/>
        <v>1679924</v>
      </c>
      <c r="S21" s="611"/>
      <c r="T21" s="552"/>
      <c r="U21" s="552"/>
      <c r="V21" s="552"/>
      <c r="W21" s="552"/>
      <c r="X21" s="552"/>
    </row>
    <row r="22" spans="1:24" s="14" customFormat="1" x14ac:dyDescent="0.2">
      <c r="A22" s="632" t="s">
        <v>15</v>
      </c>
      <c r="B22" s="633"/>
      <c r="C22" s="29">
        <f>SUM(C11:C21)</f>
        <v>93795</v>
      </c>
      <c r="D22" s="29">
        <f t="shared" ref="D22:Q22" si="3">SUM(D11:D21)</f>
        <v>76431</v>
      </c>
      <c r="E22" s="29">
        <f t="shared" si="3"/>
        <v>3574</v>
      </c>
      <c r="F22" s="29">
        <f t="shared" si="3"/>
        <v>0</v>
      </c>
      <c r="G22" s="29">
        <f t="shared" si="3"/>
        <v>173800</v>
      </c>
      <c r="H22" s="29">
        <f t="shared" si="3"/>
        <v>78825</v>
      </c>
      <c r="I22" s="29">
        <f t="shared" si="3"/>
        <v>60437</v>
      </c>
      <c r="J22" s="29">
        <f t="shared" si="3"/>
        <v>2518</v>
      </c>
      <c r="K22" s="29">
        <f t="shared" si="3"/>
        <v>0</v>
      </c>
      <c r="L22" s="29">
        <f t="shared" si="3"/>
        <v>141780</v>
      </c>
      <c r="M22" s="29">
        <f t="shared" si="3"/>
        <v>16259046</v>
      </c>
      <c r="N22" s="29">
        <f t="shared" si="3"/>
        <v>12551012</v>
      </c>
      <c r="O22" s="29">
        <f t="shared" si="3"/>
        <v>523446</v>
      </c>
      <c r="P22" s="29">
        <f t="shared" si="3"/>
        <v>0</v>
      </c>
      <c r="Q22" s="29">
        <f t="shared" si="3"/>
        <v>29333504</v>
      </c>
      <c r="S22" s="611"/>
    </row>
    <row r="23" spans="1:24" x14ac:dyDescent="0.2">
      <c r="A23" s="752"/>
      <c r="B23" s="752"/>
      <c r="C23" s="752"/>
      <c r="D23" s="752"/>
      <c r="E23" s="752"/>
      <c r="F23" s="752"/>
      <c r="G23" s="752"/>
      <c r="H23" s="752"/>
      <c r="I23" s="752"/>
      <c r="J23" s="752"/>
      <c r="K23" s="752"/>
      <c r="L23" s="752"/>
      <c r="M23" s="752"/>
      <c r="N23" s="752"/>
      <c r="O23" s="752"/>
      <c r="P23" s="752"/>
      <c r="Q23" s="752"/>
    </row>
    <row r="24" spans="1:24" x14ac:dyDescent="0.2">
      <c r="A24" s="10" t="s">
        <v>6</v>
      </c>
      <c r="B24"/>
      <c r="C24"/>
      <c r="D24"/>
    </row>
    <row r="25" spans="1:24" x14ac:dyDescent="0.2">
      <c r="A25" t="s">
        <v>7</v>
      </c>
      <c r="B25"/>
      <c r="C25"/>
      <c r="D25"/>
    </row>
    <row r="26" spans="1:24" x14ac:dyDescent="0.2">
      <c r="A26" t="s">
        <v>8</v>
      </c>
      <c r="B26"/>
      <c r="C26"/>
      <c r="D26"/>
      <c r="I26" s="11"/>
      <c r="J26" s="11"/>
      <c r="K26" s="11"/>
      <c r="L26" s="11"/>
    </row>
    <row r="27" spans="1:24" customFormat="1" x14ac:dyDescent="0.2">
      <c r="A27" s="15" t="s">
        <v>438</v>
      </c>
      <c r="J27" s="11"/>
      <c r="K27" s="11"/>
      <c r="L27" s="11"/>
    </row>
    <row r="28" spans="1:24" customFormat="1" x14ac:dyDescent="0.2">
      <c r="C28" s="15" t="s">
        <v>440</v>
      </c>
      <c r="E28" s="12"/>
      <c r="F28" s="12"/>
      <c r="G28" s="12"/>
      <c r="H28" s="12"/>
      <c r="I28" s="12"/>
      <c r="J28" s="12"/>
      <c r="K28" s="12"/>
      <c r="L28" s="12"/>
      <c r="M28" s="12"/>
    </row>
    <row r="29" spans="1:24" customFormat="1" x14ac:dyDescent="0.2">
      <c r="C29" s="347"/>
      <c r="E29" s="12"/>
      <c r="F29" s="12"/>
      <c r="G29" s="12"/>
      <c r="H29" s="12"/>
      <c r="I29" s="12"/>
      <c r="J29" s="12"/>
      <c r="K29" s="12"/>
      <c r="L29" s="12"/>
      <c r="M29" s="12"/>
    </row>
    <row r="30" spans="1:24" customFormat="1" x14ac:dyDescent="0.2">
      <c r="C30" s="347"/>
      <c r="E30" s="12"/>
      <c r="F30" s="12"/>
      <c r="G30" s="12"/>
      <c r="H30" s="12"/>
      <c r="I30" s="12"/>
      <c r="J30" s="12"/>
      <c r="K30" s="12"/>
      <c r="L30" s="12"/>
      <c r="M30" s="12"/>
    </row>
    <row r="32" spans="1:24" ht="12.75" customHeight="1" x14ac:dyDescent="0.2">
      <c r="A32" s="14" t="s">
        <v>10</v>
      </c>
      <c r="B32" s="14"/>
      <c r="C32" s="14"/>
      <c r="D32" s="14"/>
      <c r="E32" s="14"/>
      <c r="F32" s="14"/>
      <c r="G32" s="14"/>
      <c r="I32" s="14"/>
      <c r="P32" s="344"/>
      <c r="Q32" s="368" t="s">
        <v>11</v>
      </c>
    </row>
    <row r="33" spans="1:19" ht="12.75" customHeight="1" x14ac:dyDescent="0.2">
      <c r="B33" s="373"/>
      <c r="C33" s="373"/>
      <c r="D33" s="373"/>
      <c r="E33" s="373"/>
      <c r="F33" s="373"/>
      <c r="G33" s="373"/>
      <c r="H33" s="373"/>
      <c r="I33" s="373"/>
      <c r="J33" s="373"/>
      <c r="K33" s="373"/>
      <c r="L33" s="373"/>
      <c r="M33" s="373"/>
      <c r="N33" s="373"/>
      <c r="O33" s="373"/>
      <c r="P33" s="373"/>
      <c r="Q33" s="368" t="s">
        <v>877</v>
      </c>
      <c r="R33" s="410"/>
      <c r="S33" s="410"/>
    </row>
    <row r="34" spans="1:19" ht="12.75" customHeight="1" x14ac:dyDescent="0.2">
      <c r="B34" s="373"/>
      <c r="C34" s="373"/>
      <c r="D34" s="373"/>
      <c r="E34" s="373"/>
      <c r="F34" s="373"/>
      <c r="G34" s="373"/>
      <c r="H34" s="373"/>
      <c r="I34" s="373"/>
      <c r="J34" s="373"/>
      <c r="K34" s="373"/>
      <c r="L34" s="373"/>
      <c r="M34" s="373"/>
      <c r="N34" s="373"/>
      <c r="O34" s="373"/>
      <c r="P34" s="373"/>
      <c r="Q34" s="368" t="s">
        <v>878</v>
      </c>
      <c r="R34" s="373"/>
      <c r="S34" s="373"/>
    </row>
    <row r="35" spans="1:19" x14ac:dyDescent="0.2">
      <c r="A35" s="14"/>
      <c r="B35" s="14"/>
      <c r="C35" s="14"/>
      <c r="D35" s="14"/>
      <c r="E35" s="14"/>
      <c r="F35" s="14"/>
      <c r="N35" s="671" t="s">
        <v>82</v>
      </c>
      <c r="O35" s="671"/>
      <c r="P35" s="671"/>
      <c r="Q35" s="671"/>
    </row>
    <row r="36" spans="1:19" x14ac:dyDescent="0.2">
      <c r="A36" s="746"/>
      <c r="B36" s="746"/>
      <c r="C36" s="746"/>
      <c r="D36" s="746"/>
      <c r="E36" s="746"/>
      <c r="F36" s="746"/>
      <c r="G36" s="746"/>
      <c r="H36" s="746"/>
      <c r="I36" s="746"/>
      <c r="J36" s="746"/>
      <c r="K36" s="746"/>
      <c r="L36" s="746"/>
    </row>
    <row r="38" spans="1:19" x14ac:dyDescent="0.2">
      <c r="C38" s="21"/>
      <c r="D38" s="21"/>
      <c r="E38" s="21"/>
      <c r="F38" s="21"/>
      <c r="G38" s="21"/>
      <c r="H38" s="21"/>
    </row>
  </sheetData>
  <mergeCells count="15">
    <mergeCell ref="B8:B9"/>
    <mergeCell ref="A8:A9"/>
    <mergeCell ref="A36:L36"/>
    <mergeCell ref="O1:Q1"/>
    <mergeCell ref="A2:L2"/>
    <mergeCell ref="A3:L3"/>
    <mergeCell ref="A5:L5"/>
    <mergeCell ref="M8:Q8"/>
    <mergeCell ref="A7:B7"/>
    <mergeCell ref="N7:R7"/>
    <mergeCell ref="C8:G8"/>
    <mergeCell ref="N35:Q35"/>
    <mergeCell ref="H8:L8"/>
    <mergeCell ref="A22:B22"/>
    <mergeCell ref="A23:Q23"/>
  </mergeCells>
  <phoneticPr fontId="0" type="noConversion"/>
  <printOptions horizontalCentered="1" verticalCentered="1"/>
  <pageMargins left="0.70866141732283505" right="0.70866141732283505" top="0.23622047244094499" bottom="0" header="0.31496062992126" footer="0.31496062992126"/>
  <pageSetup paperSize="9" scale="7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view="pageBreakPreview" zoomScaleSheetLayoutView="100" workbookViewId="0">
      <selection activeCell="I12" sqref="I12"/>
    </sheetView>
  </sheetViews>
  <sheetFormatPr defaultRowHeight="12.75" x14ac:dyDescent="0.2"/>
  <cols>
    <col min="1" max="1" width="6" customWidth="1"/>
    <col min="2" max="2" width="20.5703125" bestFit="1" customWidth="1"/>
    <col min="3" max="3" width="17.28515625" customWidth="1"/>
    <col min="4" max="4" width="19" customWidth="1"/>
    <col min="5" max="5" width="19.7109375" customWidth="1"/>
    <col min="6" max="6" width="18.85546875" customWidth="1"/>
    <col min="7" max="7" width="33" customWidth="1"/>
  </cols>
  <sheetData>
    <row r="1" spans="1:11" ht="18" x14ac:dyDescent="0.35">
      <c r="A1" s="725" t="s">
        <v>0</v>
      </c>
      <c r="B1" s="725"/>
      <c r="C1" s="725"/>
      <c r="D1" s="725"/>
      <c r="E1" s="725"/>
      <c r="G1" s="199" t="s">
        <v>698</v>
      </c>
    </row>
    <row r="2" spans="1:11" ht="21" x14ac:dyDescent="0.35">
      <c r="A2" s="726" t="s">
        <v>651</v>
      </c>
      <c r="B2" s="726"/>
      <c r="C2" s="726"/>
      <c r="D2" s="726"/>
      <c r="E2" s="726"/>
      <c r="F2" s="726"/>
    </row>
    <row r="3" spans="1:11" ht="15" x14ac:dyDescent="0.3">
      <c r="A3" s="201"/>
      <c r="B3" s="201"/>
    </row>
    <row r="4" spans="1:11" ht="18" customHeight="1" x14ac:dyDescent="0.35">
      <c r="A4" s="727" t="s">
        <v>699</v>
      </c>
      <c r="B4" s="727"/>
      <c r="C4" s="727"/>
      <c r="D4" s="727"/>
      <c r="E4" s="727"/>
      <c r="F4" s="727"/>
    </row>
    <row r="5" spans="1:11" x14ac:dyDescent="0.2">
      <c r="A5" s="671" t="s">
        <v>873</v>
      </c>
      <c r="B5" s="671"/>
    </row>
    <row r="6" spans="1:11" x14ac:dyDescent="0.2">
      <c r="A6" s="31"/>
      <c r="B6" s="31"/>
      <c r="F6" s="100" t="s">
        <v>820</v>
      </c>
      <c r="G6" s="108"/>
    </row>
    <row r="7" spans="1:11" ht="42" customHeight="1" x14ac:dyDescent="0.2">
      <c r="A7" s="346" t="s">
        <v>1</v>
      </c>
      <c r="B7" s="346" t="s">
        <v>2</v>
      </c>
      <c r="C7" s="298" t="s">
        <v>700</v>
      </c>
      <c r="D7" s="298" t="s">
        <v>701</v>
      </c>
      <c r="E7" s="298" t="s">
        <v>702</v>
      </c>
      <c r="F7" s="298" t="s">
        <v>703</v>
      </c>
      <c r="G7" s="284" t="s">
        <v>704</v>
      </c>
    </row>
    <row r="8" spans="1:11" ht="15" x14ac:dyDescent="0.2">
      <c r="A8" s="5">
        <v>1</v>
      </c>
      <c r="B8" s="5">
        <v>2</v>
      </c>
      <c r="C8" s="416" t="s">
        <v>269</v>
      </c>
      <c r="D8" s="416" t="s">
        <v>270</v>
      </c>
      <c r="E8" s="416" t="s">
        <v>271</v>
      </c>
      <c r="F8" s="416" t="s">
        <v>272</v>
      </c>
      <c r="G8" s="416" t="s">
        <v>273</v>
      </c>
    </row>
    <row r="9" spans="1:11" x14ac:dyDescent="0.2">
      <c r="A9" s="8">
        <v>1</v>
      </c>
      <c r="B9" s="9" t="s">
        <v>862</v>
      </c>
      <c r="C9" s="753" t="s">
        <v>955</v>
      </c>
      <c r="D9" s="754"/>
      <c r="E9" s="754"/>
      <c r="F9" s="754"/>
      <c r="G9" s="755"/>
    </row>
    <row r="10" spans="1:11" x14ac:dyDescent="0.2">
      <c r="A10" s="8">
        <v>2</v>
      </c>
      <c r="B10" s="9" t="s">
        <v>863</v>
      </c>
      <c r="C10" s="756"/>
      <c r="D10" s="757"/>
      <c r="E10" s="757"/>
      <c r="F10" s="757"/>
      <c r="G10" s="758"/>
    </row>
    <row r="11" spans="1:11" x14ac:dyDescent="0.2">
      <c r="A11" s="8">
        <v>3</v>
      </c>
      <c r="B11" s="9" t="s">
        <v>864</v>
      </c>
      <c r="C11" s="756"/>
      <c r="D11" s="757"/>
      <c r="E11" s="757"/>
      <c r="F11" s="757"/>
      <c r="G11" s="758"/>
    </row>
    <row r="12" spans="1:11" x14ac:dyDescent="0.2">
      <c r="A12" s="8">
        <v>4</v>
      </c>
      <c r="B12" s="9" t="s">
        <v>865</v>
      </c>
      <c r="C12" s="756"/>
      <c r="D12" s="757"/>
      <c r="E12" s="757"/>
      <c r="F12" s="757"/>
      <c r="G12" s="758"/>
    </row>
    <row r="13" spans="1:11" x14ac:dyDescent="0.2">
      <c r="A13" s="8">
        <v>5</v>
      </c>
      <c r="B13" s="9" t="s">
        <v>866</v>
      </c>
      <c r="C13" s="756"/>
      <c r="D13" s="757"/>
      <c r="E13" s="757"/>
      <c r="F13" s="757"/>
      <c r="G13" s="758"/>
      <c r="K13" s="555" t="s">
        <v>929</v>
      </c>
    </row>
    <row r="14" spans="1:11" x14ac:dyDescent="0.2">
      <c r="A14" s="8">
        <v>6</v>
      </c>
      <c r="B14" s="9" t="s">
        <v>867</v>
      </c>
      <c r="C14" s="756"/>
      <c r="D14" s="757"/>
      <c r="E14" s="757"/>
      <c r="F14" s="757"/>
      <c r="G14" s="758"/>
    </row>
    <row r="15" spans="1:11" x14ac:dyDescent="0.2">
      <c r="A15" s="8">
        <v>7</v>
      </c>
      <c r="B15" s="9" t="s">
        <v>868</v>
      </c>
      <c r="C15" s="756"/>
      <c r="D15" s="757"/>
      <c r="E15" s="757"/>
      <c r="F15" s="757"/>
      <c r="G15" s="758"/>
    </row>
    <row r="16" spans="1:11" x14ac:dyDescent="0.2">
      <c r="A16" s="8">
        <v>8</v>
      </c>
      <c r="B16" s="9" t="s">
        <v>869</v>
      </c>
      <c r="C16" s="756"/>
      <c r="D16" s="757"/>
      <c r="E16" s="757"/>
      <c r="F16" s="757"/>
      <c r="G16" s="758"/>
    </row>
    <row r="17" spans="1:13" x14ac:dyDescent="0.2">
      <c r="A17" s="328">
        <v>9</v>
      </c>
      <c r="B17" s="9" t="s">
        <v>870</v>
      </c>
      <c r="C17" s="756"/>
      <c r="D17" s="757"/>
      <c r="E17" s="757"/>
      <c r="F17" s="757"/>
      <c r="G17" s="758"/>
    </row>
    <row r="18" spans="1:13" x14ac:dyDescent="0.2">
      <c r="A18" s="8">
        <v>10</v>
      </c>
      <c r="B18" s="9" t="s">
        <v>871</v>
      </c>
      <c r="C18" s="756"/>
      <c r="D18" s="757"/>
      <c r="E18" s="757"/>
      <c r="F18" s="757"/>
      <c r="G18" s="758"/>
    </row>
    <row r="19" spans="1:13" ht="15" customHeight="1" x14ac:dyDescent="0.2">
      <c r="A19" s="8">
        <v>11</v>
      </c>
      <c r="B19" s="9" t="s">
        <v>872</v>
      </c>
      <c r="C19" s="756"/>
      <c r="D19" s="757"/>
      <c r="E19" s="757"/>
      <c r="F19" s="757"/>
      <c r="G19" s="758"/>
      <c r="H19" s="300"/>
      <c r="I19" s="300"/>
    </row>
    <row r="20" spans="1:13" ht="15" customHeight="1" x14ac:dyDescent="0.2">
      <c r="A20" s="632" t="s">
        <v>15</v>
      </c>
      <c r="B20" s="633"/>
      <c r="C20" s="759"/>
      <c r="D20" s="760"/>
      <c r="E20" s="760"/>
      <c r="F20" s="760"/>
      <c r="G20" s="761"/>
      <c r="H20" s="300"/>
      <c r="I20" s="300"/>
    </row>
    <row r="21" spans="1:13" ht="15" customHeight="1" x14ac:dyDescent="0.2">
      <c r="A21" s="299"/>
      <c r="B21" s="299"/>
      <c r="C21" s="299"/>
      <c r="D21" s="299"/>
      <c r="G21" s="300"/>
      <c r="H21" s="300"/>
      <c r="I21" s="300"/>
    </row>
    <row r="22" spans="1:13" x14ac:dyDescent="0.2">
      <c r="C22" s="299"/>
      <c r="D22" s="299"/>
      <c r="G22" s="302"/>
      <c r="H22" s="299"/>
      <c r="I22" s="299"/>
    </row>
    <row r="23" spans="1:13" x14ac:dyDescent="0.2">
      <c r="A23" s="299"/>
      <c r="B23" s="299"/>
      <c r="C23" s="299"/>
      <c r="D23" s="299"/>
      <c r="E23" s="299"/>
      <c r="F23" s="299"/>
      <c r="G23" s="299"/>
      <c r="H23" s="299"/>
      <c r="I23" s="299"/>
      <c r="J23" s="299"/>
      <c r="K23" s="299"/>
      <c r="L23" s="299"/>
      <c r="M23" s="299"/>
    </row>
    <row r="29" spans="1:13" x14ac:dyDescent="0.2">
      <c r="F29" s="411"/>
      <c r="G29" s="412" t="s">
        <v>11</v>
      </c>
    </row>
    <row r="30" spans="1:13" x14ac:dyDescent="0.2">
      <c r="F30" s="411"/>
      <c r="G30" s="412" t="s">
        <v>877</v>
      </c>
    </row>
    <row r="31" spans="1:13" x14ac:dyDescent="0.2">
      <c r="F31" s="411"/>
      <c r="G31" s="412" t="s">
        <v>879</v>
      </c>
    </row>
    <row r="32" spans="1:13" x14ac:dyDescent="0.2">
      <c r="A32" s="299" t="s">
        <v>10</v>
      </c>
      <c r="E32" s="299"/>
      <c r="F32" s="301" t="s">
        <v>82</v>
      </c>
    </row>
  </sheetData>
  <mergeCells count="6">
    <mergeCell ref="A1:E1"/>
    <mergeCell ref="A2:F2"/>
    <mergeCell ref="A4:F4"/>
    <mergeCell ref="A5:B5"/>
    <mergeCell ref="A20:B20"/>
    <mergeCell ref="C9:G20"/>
  </mergeCells>
  <printOptions horizontalCentered="1" verticalCentered="1"/>
  <pageMargins left="0.70866141732283505" right="0.70866141732283505" top="0.23622047244094499" bottom="0" header="0.31496062992126" footer="0.31496062992126"/>
  <pageSetup paperSize="9" scale="9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
  <sheetViews>
    <sheetView view="pageBreakPreview" zoomScale="90" zoomScaleNormal="100" zoomScaleSheetLayoutView="90" workbookViewId="0">
      <selection activeCell="I24" sqref="I24"/>
    </sheetView>
  </sheetViews>
  <sheetFormatPr defaultRowHeight="12.75" x14ac:dyDescent="0.2"/>
  <cols>
    <col min="1" max="1" width="7.42578125" style="15" customWidth="1"/>
    <col min="2" max="2" width="21.42578125" style="15" customWidth="1"/>
    <col min="3" max="3" width="11" style="15" customWidth="1"/>
    <col min="4" max="4" width="10" style="15" customWidth="1"/>
    <col min="5" max="5" width="13.140625" style="15" customWidth="1"/>
    <col min="6" max="6" width="15.140625" style="15" customWidth="1"/>
    <col min="7" max="7" width="13.28515625" style="15" customWidth="1"/>
    <col min="8" max="8" width="14.7109375" style="15" customWidth="1"/>
    <col min="9" max="9" width="16.7109375" style="15" customWidth="1"/>
    <col min="10" max="10" width="19.28515625" style="15" customWidth="1"/>
    <col min="11" max="16384" width="9.140625" style="15"/>
  </cols>
  <sheetData>
    <row r="1" spans="1:18" customFormat="1" x14ac:dyDescent="0.2">
      <c r="E1" s="668"/>
      <c r="F1" s="668"/>
      <c r="G1" s="668"/>
      <c r="H1" s="668"/>
      <c r="I1" s="668"/>
      <c r="J1" s="137" t="s">
        <v>60</v>
      </c>
    </row>
    <row r="2" spans="1:18" customFormat="1" ht="15" x14ac:dyDescent="0.2">
      <c r="A2" s="742" t="s">
        <v>0</v>
      </c>
      <c r="B2" s="742"/>
      <c r="C2" s="742"/>
      <c r="D2" s="742"/>
      <c r="E2" s="742"/>
      <c r="F2" s="742"/>
      <c r="G2" s="742"/>
      <c r="H2" s="742"/>
      <c r="I2" s="742"/>
      <c r="J2" s="742"/>
    </row>
    <row r="3" spans="1:18" customFormat="1" ht="20.25" x14ac:dyDescent="0.3">
      <c r="A3" s="666" t="s">
        <v>651</v>
      </c>
      <c r="B3" s="666"/>
      <c r="C3" s="666"/>
      <c r="D3" s="666"/>
      <c r="E3" s="666"/>
      <c r="F3" s="666"/>
      <c r="G3" s="666"/>
      <c r="H3" s="666"/>
      <c r="I3" s="666"/>
      <c r="J3" s="666"/>
    </row>
    <row r="4" spans="1:18" customFormat="1" ht="14.25" customHeight="1" x14ac:dyDescent="0.2"/>
    <row r="5" spans="1:18" ht="15.75" x14ac:dyDescent="0.25">
      <c r="A5" s="745" t="s">
        <v>663</v>
      </c>
      <c r="B5" s="745"/>
      <c r="C5" s="745"/>
      <c r="D5" s="745"/>
      <c r="E5" s="745"/>
      <c r="F5" s="745"/>
      <c r="G5" s="745"/>
      <c r="H5" s="745"/>
      <c r="I5" s="745"/>
      <c r="J5" s="745"/>
    </row>
    <row r="6" spans="1:18" x14ac:dyDescent="0.2">
      <c r="A6" s="1"/>
      <c r="B6" s="1"/>
      <c r="C6" s="1"/>
      <c r="D6" s="1"/>
      <c r="E6" s="1"/>
      <c r="F6" s="1"/>
      <c r="G6" s="1"/>
      <c r="H6" s="1"/>
      <c r="I6" s="1"/>
      <c r="J6" s="1"/>
    </row>
    <row r="8" spans="1:18" x14ac:dyDescent="0.2">
      <c r="A8" s="671" t="s">
        <v>873</v>
      </c>
      <c r="B8" s="671"/>
      <c r="C8" s="31"/>
      <c r="K8" s="100"/>
      <c r="L8" s="100"/>
    </row>
    <row r="9" spans="1:18" s="347" customFormat="1" x14ac:dyDescent="0.2">
      <c r="A9" s="339"/>
      <c r="B9" s="339"/>
      <c r="C9" s="339"/>
      <c r="H9" s="728" t="s">
        <v>821</v>
      </c>
      <c r="I9" s="728"/>
      <c r="J9" s="728"/>
      <c r="K9" s="108"/>
      <c r="L9" s="108"/>
    </row>
    <row r="10" spans="1:18" x14ac:dyDescent="0.2">
      <c r="A10" s="650" t="s">
        <v>1</v>
      </c>
      <c r="B10" s="650" t="s">
        <v>2</v>
      </c>
      <c r="C10" s="632" t="s">
        <v>664</v>
      </c>
      <c r="D10" s="636"/>
      <c r="E10" s="636"/>
      <c r="F10" s="633"/>
      <c r="G10" s="632" t="s">
        <v>102</v>
      </c>
      <c r="H10" s="636"/>
      <c r="I10" s="636"/>
      <c r="J10" s="633"/>
      <c r="Q10" s="19"/>
      <c r="R10" s="21"/>
    </row>
    <row r="11" spans="1:18" ht="50.25" customHeight="1" x14ac:dyDescent="0.2">
      <c r="A11" s="650"/>
      <c r="B11" s="650"/>
      <c r="C11" s="5" t="s">
        <v>184</v>
      </c>
      <c r="D11" s="5" t="s">
        <v>13</v>
      </c>
      <c r="E11" s="7" t="s">
        <v>838</v>
      </c>
      <c r="F11" s="7" t="s">
        <v>202</v>
      </c>
      <c r="G11" s="5" t="s">
        <v>184</v>
      </c>
      <c r="H11" s="25" t="s">
        <v>14</v>
      </c>
      <c r="I11" s="103" t="s">
        <v>112</v>
      </c>
      <c r="J11" s="5" t="s">
        <v>203</v>
      </c>
    </row>
    <row r="12" spans="1:18" x14ac:dyDescent="0.2">
      <c r="A12" s="5">
        <v>1</v>
      </c>
      <c r="B12" s="5">
        <v>2</v>
      </c>
      <c r="C12" s="338">
        <v>3</v>
      </c>
      <c r="D12" s="338">
        <v>4</v>
      </c>
      <c r="E12" s="338">
        <v>5</v>
      </c>
      <c r="F12" s="338">
        <v>6</v>
      </c>
      <c r="G12" s="338">
        <v>7</v>
      </c>
      <c r="H12" s="338">
        <v>8</v>
      </c>
      <c r="I12" s="338">
        <v>9</v>
      </c>
      <c r="J12" s="338">
        <v>10</v>
      </c>
    </row>
    <row r="13" spans="1:18" x14ac:dyDescent="0.2">
      <c r="A13" s="8">
        <v>1</v>
      </c>
      <c r="B13" s="9" t="s">
        <v>862</v>
      </c>
      <c r="C13" s="439">
        <v>1320</v>
      </c>
      <c r="D13" s="19">
        <v>76376</v>
      </c>
      <c r="E13" s="439">
        <v>200</v>
      </c>
      <c r="F13" s="27">
        <f>D13*E13</f>
        <v>15275200</v>
      </c>
      <c r="G13" s="439">
        <f>'AT3A_cvrg(Insti)_PY'!L12</f>
        <v>1318</v>
      </c>
      <c r="H13" s="28">
        <f>'enrolment vs availed_PY'!Q12</f>
        <v>14511440</v>
      </c>
      <c r="I13" s="461">
        <v>190</v>
      </c>
      <c r="J13" s="460">
        <f>H13/I13</f>
        <v>76376</v>
      </c>
    </row>
    <row r="14" spans="1:18" x14ac:dyDescent="0.2">
      <c r="A14" s="8">
        <v>2</v>
      </c>
      <c r="B14" s="9" t="s">
        <v>863</v>
      </c>
      <c r="C14" s="439">
        <v>659</v>
      </c>
      <c r="D14" s="19">
        <v>39452</v>
      </c>
      <c r="E14" s="439">
        <v>200</v>
      </c>
      <c r="F14" s="27">
        <f t="shared" ref="F14:F23" si="0">D14*E14</f>
        <v>7890400</v>
      </c>
      <c r="G14" s="439">
        <f>'AT3A_cvrg(Insti)_PY'!L13</f>
        <v>659</v>
      </c>
      <c r="H14" s="28">
        <f>'enrolment vs availed_PY'!Q13</f>
        <v>7377524</v>
      </c>
      <c r="I14" s="461">
        <v>187</v>
      </c>
      <c r="J14" s="460">
        <f t="shared" ref="J14:J23" si="1">H14/I14</f>
        <v>39452</v>
      </c>
      <c r="K14" s="555"/>
    </row>
    <row r="15" spans="1:18" x14ac:dyDescent="0.2">
      <c r="A15" s="8">
        <v>3</v>
      </c>
      <c r="B15" s="9" t="s">
        <v>864</v>
      </c>
      <c r="C15" s="439">
        <v>1058</v>
      </c>
      <c r="D15" s="19">
        <v>50295</v>
      </c>
      <c r="E15" s="439">
        <v>200</v>
      </c>
      <c r="F15" s="27">
        <f t="shared" si="0"/>
        <v>10059000</v>
      </c>
      <c r="G15" s="439">
        <f>'AT3A_cvrg(Insti)_PY'!L14</f>
        <v>1001</v>
      </c>
      <c r="H15" s="28">
        <f>'enrolment vs availed_PY'!Q14</f>
        <v>9162096</v>
      </c>
      <c r="I15" s="461">
        <v>193</v>
      </c>
      <c r="J15" s="460">
        <f t="shared" si="1"/>
        <v>47472</v>
      </c>
      <c r="K15" s="555"/>
    </row>
    <row r="16" spans="1:18" x14ac:dyDescent="0.2">
      <c r="A16" s="8">
        <v>4</v>
      </c>
      <c r="B16" s="9" t="s">
        <v>865</v>
      </c>
      <c r="C16" s="439">
        <v>537</v>
      </c>
      <c r="D16" s="19">
        <v>19123</v>
      </c>
      <c r="E16" s="439">
        <v>200</v>
      </c>
      <c r="F16" s="27">
        <f t="shared" si="0"/>
        <v>3824600</v>
      </c>
      <c r="G16" s="439">
        <f>'AT3A_cvrg(Insti)_PY'!L15</f>
        <v>532</v>
      </c>
      <c r="H16" s="28">
        <f>'enrolment vs availed_PY'!Q15</f>
        <v>3556878</v>
      </c>
      <c r="I16" s="461">
        <v>186</v>
      </c>
      <c r="J16" s="460">
        <f t="shared" si="1"/>
        <v>19123</v>
      </c>
      <c r="K16" s="555"/>
    </row>
    <row r="17" spans="1:11" x14ac:dyDescent="0.2">
      <c r="A17" s="8">
        <v>5</v>
      </c>
      <c r="B17" s="9" t="s">
        <v>866</v>
      </c>
      <c r="C17" s="439">
        <v>770</v>
      </c>
      <c r="D17" s="19">
        <v>35340</v>
      </c>
      <c r="E17" s="439">
        <v>200</v>
      </c>
      <c r="F17" s="27">
        <f t="shared" si="0"/>
        <v>7068000</v>
      </c>
      <c r="G17" s="439">
        <f>'AT3A_cvrg(Insti)_PY'!L16</f>
        <v>719</v>
      </c>
      <c r="H17" s="28">
        <f>'enrolment vs availed_PY'!Q16</f>
        <v>6426378</v>
      </c>
      <c r="I17" s="461">
        <v>189</v>
      </c>
      <c r="J17" s="460">
        <f t="shared" si="1"/>
        <v>34002</v>
      </c>
      <c r="K17" s="555"/>
    </row>
    <row r="18" spans="1:11" x14ac:dyDescent="0.2">
      <c r="A18" s="8">
        <v>6</v>
      </c>
      <c r="B18" s="9" t="s">
        <v>867</v>
      </c>
      <c r="C18" s="439">
        <v>433</v>
      </c>
      <c r="D18" s="19">
        <v>18837</v>
      </c>
      <c r="E18" s="439">
        <v>200</v>
      </c>
      <c r="F18" s="27">
        <f t="shared" si="0"/>
        <v>3767400</v>
      </c>
      <c r="G18" s="439">
        <f>'AT3A_cvrg(Insti)_PY'!L17</f>
        <v>425</v>
      </c>
      <c r="H18" s="28">
        <f>'enrolment vs availed_PY'!Q17</f>
        <v>3534400</v>
      </c>
      <c r="I18" s="461">
        <v>188</v>
      </c>
      <c r="J18" s="460">
        <f>H18/I18</f>
        <v>18800</v>
      </c>
      <c r="K18" s="555"/>
    </row>
    <row r="19" spans="1:11" x14ac:dyDescent="0.2">
      <c r="A19" s="8">
        <v>7</v>
      </c>
      <c r="B19" s="9" t="s">
        <v>868</v>
      </c>
      <c r="C19" s="439">
        <v>454</v>
      </c>
      <c r="D19" s="19">
        <v>22899</v>
      </c>
      <c r="E19" s="439">
        <v>200</v>
      </c>
      <c r="F19" s="27">
        <f t="shared" si="0"/>
        <v>4579800</v>
      </c>
      <c r="G19" s="439">
        <f>'AT3A_cvrg(Insti)_PY'!L18</f>
        <v>452</v>
      </c>
      <c r="H19" s="28">
        <f>'enrolment vs availed_PY'!Q18</f>
        <v>4350810</v>
      </c>
      <c r="I19" s="461">
        <v>190</v>
      </c>
      <c r="J19" s="460">
        <f t="shared" si="1"/>
        <v>22899</v>
      </c>
      <c r="K19" s="555"/>
    </row>
    <row r="20" spans="1:11" x14ac:dyDescent="0.2">
      <c r="A20" s="8">
        <v>8</v>
      </c>
      <c r="B20" s="9" t="s">
        <v>869</v>
      </c>
      <c r="C20" s="439">
        <v>596</v>
      </c>
      <c r="D20" s="19">
        <v>27191</v>
      </c>
      <c r="E20" s="439">
        <v>200</v>
      </c>
      <c r="F20" s="27">
        <f t="shared" si="0"/>
        <v>5438200</v>
      </c>
      <c r="G20" s="439">
        <f>'AT3A_cvrg(Insti)_PY'!L19</f>
        <v>596</v>
      </c>
      <c r="H20" s="28">
        <f>'enrolment vs availed_PY'!Q19</f>
        <v>5247863</v>
      </c>
      <c r="I20" s="461">
        <v>193</v>
      </c>
      <c r="J20" s="460">
        <f t="shared" si="1"/>
        <v>27191</v>
      </c>
      <c r="K20" s="555"/>
    </row>
    <row r="21" spans="1:11" x14ac:dyDescent="0.2">
      <c r="A21" s="328">
        <v>9</v>
      </c>
      <c r="B21" s="9" t="s">
        <v>870</v>
      </c>
      <c r="C21" s="439">
        <v>1351</v>
      </c>
      <c r="D21" s="19">
        <v>52504</v>
      </c>
      <c r="E21" s="439">
        <v>200</v>
      </c>
      <c r="F21" s="27">
        <f t="shared" si="0"/>
        <v>10500800</v>
      </c>
      <c r="G21" s="439">
        <f>'AT3A_cvrg(Insti)_PY'!L20</f>
        <v>1351</v>
      </c>
      <c r="H21" s="28">
        <f>'enrolment vs availed_PY'!Q20</f>
        <v>10099883</v>
      </c>
      <c r="I21" s="462">
        <v>193</v>
      </c>
      <c r="J21" s="460">
        <f t="shared" si="1"/>
        <v>52331</v>
      </c>
      <c r="K21" s="555"/>
    </row>
    <row r="22" spans="1:11" x14ac:dyDescent="0.2">
      <c r="A22" s="8">
        <v>10</v>
      </c>
      <c r="B22" s="9" t="s">
        <v>871</v>
      </c>
      <c r="C22" s="439">
        <v>523</v>
      </c>
      <c r="D22" s="19">
        <v>19119</v>
      </c>
      <c r="E22" s="439">
        <v>200</v>
      </c>
      <c r="F22" s="27">
        <f t="shared" si="0"/>
        <v>3823800</v>
      </c>
      <c r="G22" s="439">
        <f>'AT3A_cvrg(Insti)_PY'!L21</f>
        <v>488</v>
      </c>
      <c r="H22" s="28">
        <f>'enrolment vs availed_PY'!Q21</f>
        <v>3632610</v>
      </c>
      <c r="I22" s="461">
        <v>190</v>
      </c>
      <c r="J22" s="460">
        <f t="shared" si="1"/>
        <v>19119</v>
      </c>
      <c r="K22" s="555"/>
    </row>
    <row r="23" spans="1:11" x14ac:dyDescent="0.2">
      <c r="A23" s="8">
        <v>11</v>
      </c>
      <c r="B23" s="9" t="s">
        <v>872</v>
      </c>
      <c r="C23" s="439">
        <v>666</v>
      </c>
      <c r="D23" s="19">
        <v>23885</v>
      </c>
      <c r="E23" s="439">
        <v>200</v>
      </c>
      <c r="F23" s="27">
        <f t="shared" si="0"/>
        <v>4777000</v>
      </c>
      <c r="G23" s="439">
        <f>'AT3A_cvrg(Insti)_PY'!L22</f>
        <v>666</v>
      </c>
      <c r="H23" s="28">
        <f>'enrolment vs availed_PY'!Q22</f>
        <v>4609805</v>
      </c>
      <c r="I23" s="461">
        <v>193</v>
      </c>
      <c r="J23" s="460">
        <f t="shared" si="1"/>
        <v>23885</v>
      </c>
      <c r="K23" s="555"/>
    </row>
    <row r="24" spans="1:11" x14ac:dyDescent="0.2">
      <c r="A24" s="632" t="s">
        <v>15</v>
      </c>
      <c r="B24" s="633"/>
      <c r="C24" s="556">
        <f>SUM(C13:C23)</f>
        <v>8367</v>
      </c>
      <c r="D24" s="29">
        <f t="shared" ref="D24:J24" si="2">SUM(D13:D23)</f>
        <v>385021</v>
      </c>
      <c r="E24" s="29"/>
      <c r="F24" s="29">
        <f t="shared" si="2"/>
        <v>77004200</v>
      </c>
      <c r="G24" s="556">
        <f t="shared" si="2"/>
        <v>8207</v>
      </c>
      <c r="H24" s="29">
        <f t="shared" si="2"/>
        <v>72509687</v>
      </c>
      <c r="I24" s="468">
        <f>SUM(I13:I23)/11</f>
        <v>190.18181818181819</v>
      </c>
      <c r="J24" s="595">
        <f t="shared" si="2"/>
        <v>380650</v>
      </c>
    </row>
    <row r="25" spans="1:11" x14ac:dyDescent="0.2">
      <c r="A25" s="11"/>
      <c r="B25" s="30"/>
      <c r="C25" s="30"/>
      <c r="D25" s="21"/>
      <c r="E25" s="21"/>
      <c r="F25" s="21"/>
      <c r="G25" s="21"/>
      <c r="H25" s="21"/>
      <c r="I25" s="21"/>
      <c r="J25" s="21"/>
    </row>
    <row r="26" spans="1:11" x14ac:dyDescent="0.2">
      <c r="A26" s="11"/>
      <c r="B26" s="30"/>
      <c r="C26" s="30"/>
      <c r="D26" s="21"/>
      <c r="E26" s="21"/>
      <c r="F26" s="21"/>
      <c r="G26" s="21"/>
      <c r="H26" s="21"/>
      <c r="I26" s="21"/>
      <c r="J26" s="21"/>
    </row>
    <row r="27" spans="1:11" x14ac:dyDescent="0.2">
      <c r="A27" s="11"/>
      <c r="B27" s="30"/>
      <c r="C27" s="30"/>
      <c r="D27" s="21"/>
      <c r="E27" s="21"/>
      <c r="F27" s="21"/>
      <c r="G27" s="21"/>
      <c r="H27" s="21"/>
      <c r="I27" s="21"/>
      <c r="J27" s="21"/>
    </row>
    <row r="28" spans="1:11" ht="15.75" customHeight="1" x14ac:dyDescent="0.2">
      <c r="A28" s="14" t="s">
        <v>10</v>
      </c>
      <c r="B28" s="14"/>
      <c r="C28" s="14"/>
      <c r="D28" s="14"/>
      <c r="E28" s="14"/>
      <c r="F28" s="14"/>
      <c r="G28" s="14"/>
      <c r="J28" s="373" t="s">
        <v>11</v>
      </c>
    </row>
    <row r="29" spans="1:11" ht="12.75" customHeight="1" x14ac:dyDescent="0.2">
      <c r="B29" s="344"/>
      <c r="C29" s="344"/>
      <c r="D29" s="344"/>
      <c r="E29" s="344"/>
      <c r="F29" s="344"/>
      <c r="G29" s="344"/>
      <c r="H29" s="344"/>
      <c r="I29" s="344"/>
      <c r="J29" s="368" t="s">
        <v>877</v>
      </c>
    </row>
    <row r="30" spans="1:11" ht="12.75" customHeight="1" x14ac:dyDescent="0.2">
      <c r="B30" s="373"/>
      <c r="C30" s="373"/>
      <c r="D30" s="373"/>
      <c r="E30" s="373"/>
      <c r="F30" s="373"/>
      <c r="G30" s="373"/>
      <c r="H30" s="373"/>
      <c r="I30" s="373"/>
      <c r="J30" s="368" t="s">
        <v>878</v>
      </c>
    </row>
    <row r="31" spans="1:11" x14ac:dyDescent="0.2">
      <c r="A31" s="14"/>
      <c r="B31" s="14"/>
      <c r="C31" s="14"/>
      <c r="E31" s="14"/>
      <c r="H31" s="671" t="s">
        <v>82</v>
      </c>
      <c r="I31" s="671"/>
      <c r="J31" s="671"/>
    </row>
    <row r="35" spans="1:10" x14ac:dyDescent="0.2">
      <c r="A35" s="762"/>
      <c r="B35" s="762"/>
      <c r="C35" s="762"/>
      <c r="D35" s="762"/>
      <c r="E35" s="762"/>
      <c r="F35" s="762"/>
      <c r="G35" s="762"/>
      <c r="H35" s="762"/>
      <c r="I35" s="762"/>
      <c r="J35" s="762"/>
    </row>
    <row r="37" spans="1:10" x14ac:dyDescent="0.2">
      <c r="A37" s="762"/>
      <c r="B37" s="762"/>
      <c r="C37" s="762"/>
      <c r="D37" s="762"/>
      <c r="E37" s="762"/>
      <c r="F37" s="762"/>
      <c r="G37" s="762"/>
      <c r="H37" s="762"/>
      <c r="I37" s="762"/>
      <c r="J37" s="762"/>
    </row>
  </sheetData>
  <mergeCells count="14">
    <mergeCell ref="H31:J31"/>
    <mergeCell ref="A37:J37"/>
    <mergeCell ref="A35:J35"/>
    <mergeCell ref="E1:I1"/>
    <mergeCell ref="A2:J2"/>
    <mergeCell ref="A3:J3"/>
    <mergeCell ref="G10:J10"/>
    <mergeCell ref="C10:F10"/>
    <mergeCell ref="H9:J9"/>
    <mergeCell ref="A5:J5"/>
    <mergeCell ref="A8:B8"/>
    <mergeCell ref="B10:B11"/>
    <mergeCell ref="A10:A11"/>
    <mergeCell ref="A24:B24"/>
  </mergeCells>
  <phoneticPr fontId="0" type="noConversion"/>
  <printOptions horizontalCentered="1" verticalCentered="1"/>
  <pageMargins left="0.70866141732283505" right="0.70866141732283505" top="0.23622047244094499" bottom="0" header="0.31496062992126" footer="0.31496062992126"/>
  <pageSetup paperSize="9" scale="9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view="pageBreakPreview" topLeftCell="A4" zoomScale="90" zoomScaleNormal="100" zoomScaleSheetLayoutView="90" workbookViewId="0">
      <selection activeCell="P16" sqref="P16"/>
    </sheetView>
  </sheetViews>
  <sheetFormatPr defaultRowHeight="12.75" x14ac:dyDescent="0.2"/>
  <cols>
    <col min="1" max="1" width="7.140625" style="15" customWidth="1"/>
    <col min="2" max="2" width="22" style="15" customWidth="1"/>
    <col min="3" max="3" width="11" style="15" customWidth="1"/>
    <col min="4" max="4" width="10" style="15" customWidth="1"/>
    <col min="5" max="5" width="14.140625" style="15" customWidth="1"/>
    <col min="6" max="6" width="14.28515625" style="15" customWidth="1"/>
    <col min="7" max="7" width="13.28515625" style="15" customWidth="1"/>
    <col min="8" max="8" width="14.7109375" style="15" customWidth="1"/>
    <col min="9" max="9" width="16.7109375" style="15" customWidth="1"/>
    <col min="10" max="10" width="19.28515625" style="15" customWidth="1"/>
    <col min="11" max="16384" width="9.140625" style="15"/>
  </cols>
  <sheetData>
    <row r="1" spans="1:16" customFormat="1" x14ac:dyDescent="0.2">
      <c r="E1" s="668"/>
      <c r="F1" s="668"/>
      <c r="G1" s="668"/>
      <c r="H1" s="668"/>
      <c r="I1" s="668"/>
      <c r="J1" s="137" t="s">
        <v>368</v>
      </c>
    </row>
    <row r="2" spans="1:16" customFormat="1" ht="15" x14ac:dyDescent="0.2">
      <c r="A2" s="742" t="s">
        <v>0</v>
      </c>
      <c r="B2" s="742"/>
      <c r="C2" s="742"/>
      <c r="D2" s="742"/>
      <c r="E2" s="742"/>
      <c r="F2" s="742"/>
      <c r="G2" s="742"/>
      <c r="H2" s="742"/>
      <c r="I2" s="742"/>
      <c r="J2" s="742"/>
    </row>
    <row r="3" spans="1:16" customFormat="1" ht="20.25" x14ac:dyDescent="0.3">
      <c r="A3" s="666" t="s">
        <v>651</v>
      </c>
      <c r="B3" s="666"/>
      <c r="C3" s="666"/>
      <c r="D3" s="666"/>
      <c r="E3" s="666"/>
      <c r="F3" s="666"/>
      <c r="G3" s="666"/>
      <c r="H3" s="666"/>
      <c r="I3" s="666"/>
      <c r="J3" s="666"/>
    </row>
    <row r="4" spans="1:16" customFormat="1" ht="14.25" customHeight="1" x14ac:dyDescent="0.2"/>
    <row r="5" spans="1:16" ht="15.75" x14ac:dyDescent="0.25">
      <c r="A5" s="745" t="s">
        <v>695</v>
      </c>
      <c r="B5" s="745"/>
      <c r="C5" s="745"/>
      <c r="D5" s="745"/>
      <c r="E5" s="745"/>
      <c r="F5" s="745"/>
      <c r="G5" s="745"/>
      <c r="H5" s="745"/>
      <c r="I5" s="745"/>
      <c r="J5" s="745"/>
    </row>
    <row r="6" spans="1:16" ht="13.5" customHeight="1" x14ac:dyDescent="0.2">
      <c r="A6" s="1"/>
      <c r="B6" s="1"/>
      <c r="C6" s="1"/>
      <c r="D6" s="1"/>
      <c r="E6" s="1"/>
      <c r="F6" s="1"/>
      <c r="G6" s="1"/>
      <c r="H6" s="1"/>
      <c r="I6" s="1"/>
      <c r="J6" s="1"/>
    </row>
    <row r="7" spans="1:16" ht="0.75" customHeight="1" x14ac:dyDescent="0.2"/>
    <row r="8" spans="1:16" x14ac:dyDescent="0.2">
      <c r="A8" s="671" t="s">
        <v>873</v>
      </c>
      <c r="B8" s="671"/>
      <c r="C8" s="31"/>
    </row>
    <row r="9" spans="1:16" s="347" customFormat="1" x14ac:dyDescent="0.2">
      <c r="A9" s="339"/>
      <c r="B9" s="339"/>
      <c r="C9" s="339"/>
      <c r="H9" s="747" t="s">
        <v>821</v>
      </c>
      <c r="I9" s="747"/>
      <c r="J9" s="747"/>
    </row>
    <row r="10" spans="1:16" x14ac:dyDescent="0.2">
      <c r="A10" s="650" t="s">
        <v>1</v>
      </c>
      <c r="B10" s="650" t="s">
        <v>2</v>
      </c>
      <c r="C10" s="635" t="s">
        <v>664</v>
      </c>
      <c r="D10" s="635"/>
      <c r="E10" s="635"/>
      <c r="F10" s="635"/>
      <c r="G10" s="635" t="s">
        <v>102</v>
      </c>
      <c r="H10" s="635"/>
      <c r="I10" s="635"/>
      <c r="J10" s="635"/>
      <c r="O10" s="19"/>
      <c r="P10" s="21"/>
    </row>
    <row r="11" spans="1:16" ht="51" x14ac:dyDescent="0.2">
      <c r="A11" s="650"/>
      <c r="B11" s="650"/>
      <c r="C11" s="338" t="s">
        <v>184</v>
      </c>
      <c r="D11" s="338" t="s">
        <v>13</v>
      </c>
      <c r="E11" s="38" t="s">
        <v>838</v>
      </c>
      <c r="F11" s="338" t="s">
        <v>202</v>
      </c>
      <c r="G11" s="338" t="s">
        <v>184</v>
      </c>
      <c r="H11" s="26" t="s">
        <v>14</v>
      </c>
      <c r="I11" s="26" t="s">
        <v>112</v>
      </c>
      <c r="J11" s="338" t="s">
        <v>203</v>
      </c>
    </row>
    <row r="12" spans="1:16" x14ac:dyDescent="0.2">
      <c r="A12" s="5">
        <v>1</v>
      </c>
      <c r="B12" s="5">
        <v>2</v>
      </c>
      <c r="C12" s="338">
        <v>3</v>
      </c>
      <c r="D12" s="338">
        <v>4</v>
      </c>
      <c r="E12" s="338">
        <v>5</v>
      </c>
      <c r="F12" s="338">
        <v>6</v>
      </c>
      <c r="G12" s="338">
        <v>7</v>
      </c>
      <c r="H12" s="338">
        <v>8</v>
      </c>
      <c r="I12" s="338">
        <v>9</v>
      </c>
      <c r="J12" s="338">
        <v>10</v>
      </c>
    </row>
    <row r="13" spans="1:16" x14ac:dyDescent="0.2">
      <c r="A13" s="8">
        <v>1</v>
      </c>
      <c r="B13" s="9" t="s">
        <v>862</v>
      </c>
      <c r="C13" s="439">
        <v>663</v>
      </c>
      <c r="D13" s="19">
        <v>27746</v>
      </c>
      <c r="E13" s="439">
        <v>220</v>
      </c>
      <c r="F13" s="27">
        <f>D13*E13</f>
        <v>6104120</v>
      </c>
      <c r="G13" s="439">
        <f>'AT3C_cvrg(Insti)_UPY '!L12+'AT3B_cvrg(Insti)_UPY '!L12</f>
        <v>660</v>
      </c>
      <c r="H13" s="28">
        <f>'enrolment vs availed_UPY'!Q11</f>
        <v>5769712</v>
      </c>
      <c r="I13" s="461">
        <v>208</v>
      </c>
      <c r="J13" s="28">
        <f>H13/I13</f>
        <v>27739</v>
      </c>
    </row>
    <row r="14" spans="1:16" x14ac:dyDescent="0.2">
      <c r="A14" s="8">
        <v>2</v>
      </c>
      <c r="B14" s="9" t="s">
        <v>863</v>
      </c>
      <c r="C14" s="439">
        <v>278</v>
      </c>
      <c r="D14" s="19">
        <v>9802</v>
      </c>
      <c r="E14" s="488">
        <v>220</v>
      </c>
      <c r="F14" s="27">
        <f t="shared" ref="F14:F23" si="0">D14*E14</f>
        <v>2156440</v>
      </c>
      <c r="G14" s="439">
        <f>'AT3C_cvrg(Insti)_UPY '!L13+'AT3B_cvrg(Insti)_UPY '!L13</f>
        <v>278</v>
      </c>
      <c r="H14" s="28">
        <f>'enrolment vs availed_UPY'!Q12</f>
        <v>2058420</v>
      </c>
      <c r="I14" s="461">
        <v>210</v>
      </c>
      <c r="J14" s="28">
        <f t="shared" ref="J14:J23" si="1">H14/I14</f>
        <v>9802</v>
      </c>
      <c r="K14" s="557"/>
    </row>
    <row r="15" spans="1:16" x14ac:dyDescent="0.2">
      <c r="A15" s="8">
        <v>3</v>
      </c>
      <c r="B15" s="9" t="s">
        <v>864</v>
      </c>
      <c r="C15" s="439">
        <v>401</v>
      </c>
      <c r="D15" s="19">
        <v>16136</v>
      </c>
      <c r="E15" s="488">
        <v>220</v>
      </c>
      <c r="F15" s="27">
        <f t="shared" si="0"/>
        <v>3549920</v>
      </c>
      <c r="G15" s="439">
        <f>'AT3C_cvrg(Insti)_UPY '!L14+'AT3B_cvrg(Insti)_UPY '!L14</f>
        <v>392</v>
      </c>
      <c r="H15" s="28">
        <f>'enrolment vs availed_UPY'!Q13</f>
        <v>3334124</v>
      </c>
      <c r="I15" s="461">
        <v>212</v>
      </c>
      <c r="J15" s="28">
        <f t="shared" si="1"/>
        <v>15727</v>
      </c>
      <c r="K15" s="557"/>
    </row>
    <row r="16" spans="1:16" x14ac:dyDescent="0.2">
      <c r="A16" s="8">
        <v>4</v>
      </c>
      <c r="B16" s="9" t="s">
        <v>865</v>
      </c>
      <c r="C16" s="439">
        <v>282</v>
      </c>
      <c r="D16" s="19">
        <v>8774</v>
      </c>
      <c r="E16" s="488">
        <v>220</v>
      </c>
      <c r="F16" s="27">
        <f t="shared" si="0"/>
        <v>1930280</v>
      </c>
      <c r="G16" s="439">
        <f>'AT3C_cvrg(Insti)_UPY '!L15+'AT3B_cvrg(Insti)_UPY '!L15</f>
        <v>282</v>
      </c>
      <c r="H16" s="28">
        <f>'enrolment vs availed_UPY'!Q14</f>
        <v>1789896</v>
      </c>
      <c r="I16" s="461">
        <v>204</v>
      </c>
      <c r="J16" s="28">
        <f t="shared" si="1"/>
        <v>8774</v>
      </c>
      <c r="K16" s="557"/>
    </row>
    <row r="17" spans="1:11" x14ac:dyDescent="0.2">
      <c r="A17" s="8">
        <v>5</v>
      </c>
      <c r="B17" s="9" t="s">
        <v>866</v>
      </c>
      <c r="C17" s="439">
        <v>258</v>
      </c>
      <c r="D17" s="19">
        <v>12292</v>
      </c>
      <c r="E17" s="488">
        <v>220</v>
      </c>
      <c r="F17" s="27">
        <f t="shared" si="0"/>
        <v>2704240</v>
      </c>
      <c r="G17" s="439">
        <f>'AT3C_cvrg(Insti)_UPY '!L16+'AT3B_cvrg(Insti)_UPY '!L16</f>
        <v>258</v>
      </c>
      <c r="H17" s="28">
        <f>'enrolment vs availed_UPY'!Q15</f>
        <v>2534700</v>
      </c>
      <c r="I17" s="461">
        <v>210</v>
      </c>
      <c r="J17" s="28">
        <f t="shared" si="1"/>
        <v>12070</v>
      </c>
      <c r="K17" s="557"/>
    </row>
    <row r="18" spans="1:11" x14ac:dyDescent="0.2">
      <c r="A18" s="8">
        <v>6</v>
      </c>
      <c r="B18" s="9" t="s">
        <v>867</v>
      </c>
      <c r="C18" s="439">
        <v>125</v>
      </c>
      <c r="D18" s="19">
        <v>6409</v>
      </c>
      <c r="E18" s="488">
        <v>220</v>
      </c>
      <c r="F18" s="27">
        <f t="shared" si="0"/>
        <v>1409980</v>
      </c>
      <c r="G18" s="439">
        <f>'AT3C_cvrg(Insti)_UPY '!L17+'AT3B_cvrg(Insti)_UPY '!L17</f>
        <v>125</v>
      </c>
      <c r="H18" s="28">
        <f>'enrolment vs availed_UPY'!Q16</f>
        <v>1332448</v>
      </c>
      <c r="I18" s="461">
        <v>208</v>
      </c>
      <c r="J18" s="28">
        <f t="shared" si="1"/>
        <v>6406</v>
      </c>
      <c r="K18" s="557"/>
    </row>
    <row r="19" spans="1:11" x14ac:dyDescent="0.2">
      <c r="A19" s="8">
        <v>7</v>
      </c>
      <c r="B19" s="9" t="s">
        <v>868</v>
      </c>
      <c r="C19" s="439">
        <v>171</v>
      </c>
      <c r="D19" s="19">
        <v>7145</v>
      </c>
      <c r="E19" s="488">
        <v>220</v>
      </c>
      <c r="F19" s="27">
        <f t="shared" si="0"/>
        <v>1571900</v>
      </c>
      <c r="G19" s="439">
        <f>'AT3C_cvrg(Insti)_UPY '!L18+'AT3B_cvrg(Insti)_UPY '!L18</f>
        <v>171</v>
      </c>
      <c r="H19" s="28">
        <f>'enrolment vs availed_UPY'!Q17</f>
        <v>1507595</v>
      </c>
      <c r="I19" s="461">
        <v>211</v>
      </c>
      <c r="J19" s="28">
        <f t="shared" si="1"/>
        <v>7145</v>
      </c>
      <c r="K19" s="557"/>
    </row>
    <row r="20" spans="1:11" x14ac:dyDescent="0.2">
      <c r="A20" s="8">
        <v>8</v>
      </c>
      <c r="B20" s="9" t="s">
        <v>869</v>
      </c>
      <c r="C20" s="439">
        <v>206</v>
      </c>
      <c r="D20" s="19">
        <v>11470</v>
      </c>
      <c r="E20" s="488">
        <v>220</v>
      </c>
      <c r="F20" s="27">
        <f t="shared" si="0"/>
        <v>2523400</v>
      </c>
      <c r="G20" s="439">
        <f>'AT3C_cvrg(Insti)_UPY '!L19+'AT3B_cvrg(Insti)_UPY '!L19</f>
        <v>206</v>
      </c>
      <c r="H20" s="28">
        <f>'enrolment vs availed_UPY'!Q18</f>
        <v>2431640</v>
      </c>
      <c r="I20" s="461">
        <v>212</v>
      </c>
      <c r="J20" s="28">
        <f t="shared" si="1"/>
        <v>11470</v>
      </c>
      <c r="K20" s="557"/>
    </row>
    <row r="21" spans="1:11" x14ac:dyDescent="0.2">
      <c r="A21" s="328">
        <v>9</v>
      </c>
      <c r="B21" s="9" t="s">
        <v>870</v>
      </c>
      <c r="C21" s="439">
        <v>530</v>
      </c>
      <c r="D21" s="19">
        <v>23068</v>
      </c>
      <c r="E21" s="488">
        <v>220</v>
      </c>
      <c r="F21" s="27">
        <f t="shared" si="0"/>
        <v>5074960</v>
      </c>
      <c r="G21" s="439">
        <f>'AT3C_cvrg(Insti)_UPY '!L20+'AT3B_cvrg(Insti)_UPY '!L20</f>
        <v>530</v>
      </c>
      <c r="H21" s="28">
        <f>'enrolment vs availed_UPY'!Q19</f>
        <v>4856250</v>
      </c>
      <c r="I21" s="461">
        <v>210</v>
      </c>
      <c r="J21" s="28">
        <f t="shared" si="1"/>
        <v>23125</v>
      </c>
      <c r="K21" s="557"/>
    </row>
    <row r="22" spans="1:11" x14ac:dyDescent="0.2">
      <c r="A22" s="8">
        <v>10</v>
      </c>
      <c r="B22" s="9" t="s">
        <v>871</v>
      </c>
      <c r="C22" s="439">
        <v>181</v>
      </c>
      <c r="D22" s="19">
        <v>9755</v>
      </c>
      <c r="E22" s="488">
        <v>220</v>
      </c>
      <c r="F22" s="27">
        <f t="shared" si="0"/>
        <v>2146100</v>
      </c>
      <c r="G22" s="439">
        <f>'AT3C_cvrg(Insti)_UPY '!L21+'AT3B_cvrg(Insti)_UPY '!L21</f>
        <v>181</v>
      </c>
      <c r="H22" s="28">
        <f>'enrolment vs availed_UPY'!Q20</f>
        <v>2038795</v>
      </c>
      <c r="I22" s="461">
        <v>209</v>
      </c>
      <c r="J22" s="28">
        <f t="shared" si="1"/>
        <v>9755</v>
      </c>
      <c r="K22" s="557"/>
    </row>
    <row r="23" spans="1:11" x14ac:dyDescent="0.2">
      <c r="A23" s="8">
        <v>11</v>
      </c>
      <c r="B23" s="9" t="s">
        <v>872</v>
      </c>
      <c r="C23" s="439">
        <v>307</v>
      </c>
      <c r="D23" s="19">
        <v>9767</v>
      </c>
      <c r="E23" s="488">
        <v>220</v>
      </c>
      <c r="F23" s="27">
        <f t="shared" si="0"/>
        <v>2148740</v>
      </c>
      <c r="G23" s="439">
        <f>'AT3C_cvrg(Insti)_UPY '!L22+'AT3B_cvrg(Insti)_UPY '!L22</f>
        <v>307</v>
      </c>
      <c r="H23" s="28">
        <f>'enrolment vs availed_UPY'!Q21</f>
        <v>1679924</v>
      </c>
      <c r="I23" s="461">
        <v>172</v>
      </c>
      <c r="J23" s="28">
        <f t="shared" si="1"/>
        <v>9767</v>
      </c>
      <c r="K23" s="557"/>
    </row>
    <row r="24" spans="1:11" x14ac:dyDescent="0.2">
      <c r="A24" s="632" t="s">
        <v>15</v>
      </c>
      <c r="B24" s="633"/>
      <c r="C24" s="437">
        <f>SUM(C13:C23)</f>
        <v>3402</v>
      </c>
      <c r="D24" s="29">
        <f t="shared" ref="D24:J24" si="2">SUM(D13:D23)</f>
        <v>142364</v>
      </c>
      <c r="E24" s="437">
        <v>220</v>
      </c>
      <c r="F24" s="29">
        <f t="shared" si="2"/>
        <v>31320080</v>
      </c>
      <c r="G24" s="437">
        <f t="shared" si="2"/>
        <v>3390</v>
      </c>
      <c r="H24" s="29">
        <f t="shared" si="2"/>
        <v>29333504</v>
      </c>
      <c r="I24" s="437">
        <f>SUM(I13:I23)/11</f>
        <v>206</v>
      </c>
      <c r="J24" s="29">
        <f t="shared" si="2"/>
        <v>141780</v>
      </c>
    </row>
    <row r="25" spans="1:11" x14ac:dyDescent="0.2">
      <c r="A25" s="11"/>
      <c r="B25" s="30"/>
      <c r="C25" s="30"/>
      <c r="D25" s="21"/>
      <c r="E25" s="21"/>
      <c r="F25" s="21"/>
      <c r="G25" s="21"/>
      <c r="H25" s="21"/>
      <c r="I25" s="21"/>
      <c r="J25" s="21"/>
    </row>
    <row r="26" spans="1:11" x14ac:dyDescent="0.2">
      <c r="A26" s="11"/>
      <c r="B26" s="30"/>
      <c r="C26" s="30"/>
      <c r="D26" s="21"/>
      <c r="E26" s="21"/>
      <c r="F26" s="21"/>
      <c r="G26" s="21"/>
      <c r="H26" s="21"/>
      <c r="I26" s="21"/>
      <c r="J26" s="21"/>
    </row>
    <row r="27" spans="1:11" x14ac:dyDescent="0.2">
      <c r="A27" s="11"/>
      <c r="B27" s="30"/>
      <c r="C27" s="30"/>
      <c r="D27" s="21"/>
      <c r="E27" s="21"/>
      <c r="F27" s="21"/>
      <c r="G27" s="21"/>
      <c r="H27" s="21"/>
      <c r="I27" s="21"/>
      <c r="J27" s="21"/>
    </row>
    <row r="28" spans="1:11" ht="15.75" customHeight="1" x14ac:dyDescent="0.2">
      <c r="A28" s="14" t="s">
        <v>10</v>
      </c>
      <c r="B28" s="14"/>
      <c r="C28" s="14"/>
      <c r="D28" s="14"/>
      <c r="E28" s="14"/>
      <c r="F28" s="14"/>
      <c r="G28" s="14"/>
      <c r="J28" s="368" t="s">
        <v>11</v>
      </c>
    </row>
    <row r="29" spans="1:11" ht="12.75" customHeight="1" x14ac:dyDescent="0.2">
      <c r="B29" s="373"/>
      <c r="C29" s="373"/>
      <c r="D29" s="373"/>
      <c r="E29" s="373"/>
      <c r="F29" s="373"/>
      <c r="G29" s="373"/>
      <c r="H29" s="373"/>
      <c r="I29" s="373"/>
      <c r="J29" s="368" t="s">
        <v>877</v>
      </c>
    </row>
    <row r="30" spans="1:11" ht="12.75" customHeight="1" x14ac:dyDescent="0.2">
      <c r="B30" s="373"/>
      <c r="C30" s="373"/>
      <c r="D30" s="373"/>
      <c r="E30" s="373"/>
      <c r="F30" s="373"/>
      <c r="G30" s="373"/>
      <c r="H30" s="373"/>
      <c r="I30" s="373"/>
      <c r="J30" s="368" t="s">
        <v>878</v>
      </c>
    </row>
    <row r="31" spans="1:11" x14ac:dyDescent="0.2">
      <c r="A31" s="14"/>
      <c r="B31" s="14"/>
      <c r="C31" s="14"/>
      <c r="E31" s="14"/>
      <c r="H31" s="671" t="s">
        <v>82</v>
      </c>
      <c r="I31" s="671"/>
      <c r="J31" s="671"/>
    </row>
    <row r="35" spans="1:10" x14ac:dyDescent="0.2">
      <c r="A35" s="762"/>
      <c r="B35" s="762"/>
      <c r="C35" s="762"/>
      <c r="D35" s="762"/>
      <c r="E35" s="762"/>
      <c r="F35" s="762"/>
      <c r="G35" s="762"/>
      <c r="H35" s="762"/>
      <c r="I35" s="762"/>
      <c r="J35" s="762"/>
    </row>
    <row r="37" spans="1:10" x14ac:dyDescent="0.2">
      <c r="A37" s="762"/>
      <c r="B37" s="762"/>
      <c r="C37" s="762"/>
      <c r="D37" s="762"/>
      <c r="E37" s="762"/>
      <c r="F37" s="762"/>
      <c r="G37" s="762"/>
      <c r="H37" s="762"/>
      <c r="I37" s="762"/>
      <c r="J37" s="762"/>
    </row>
  </sheetData>
  <mergeCells count="14">
    <mergeCell ref="H9:J9"/>
    <mergeCell ref="H31:J31"/>
    <mergeCell ref="A35:J35"/>
    <mergeCell ref="A37:J37"/>
    <mergeCell ref="C10:F10"/>
    <mergeCell ref="G10:J10"/>
    <mergeCell ref="B10:B11"/>
    <mergeCell ref="A10:A11"/>
    <mergeCell ref="A24:B24"/>
    <mergeCell ref="E1:I1"/>
    <mergeCell ref="A2:J2"/>
    <mergeCell ref="A3:J3"/>
    <mergeCell ref="A5:J5"/>
    <mergeCell ref="A8:B8"/>
  </mergeCells>
  <printOptions horizontalCentered="1" verticalCentered="1"/>
  <pageMargins left="0.70866141732283505" right="0.70866141732283505" top="0.23622047244094499" bottom="0" header="0.31496062992126" footer="0.31496062992126"/>
  <pageSetup paperSize="9" scale="9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view="pageBreakPreview" zoomScale="90" zoomScaleNormal="100" zoomScaleSheetLayoutView="90" workbookViewId="0">
      <selection activeCell="M22" sqref="M22"/>
    </sheetView>
  </sheetViews>
  <sheetFormatPr defaultRowHeight="12.75" x14ac:dyDescent="0.2"/>
  <cols>
    <col min="1" max="1" width="7.42578125" style="15" customWidth="1"/>
    <col min="2" max="2" width="21.5703125" style="15" customWidth="1"/>
    <col min="3" max="3" width="11" style="15" customWidth="1"/>
    <col min="4" max="4" width="10" style="15" customWidth="1"/>
    <col min="5" max="5" width="13.140625" style="15" customWidth="1"/>
    <col min="6" max="6" width="14.28515625" style="15" customWidth="1"/>
    <col min="7" max="7" width="13.28515625" style="15" customWidth="1"/>
    <col min="8" max="8" width="14.7109375" style="15" customWidth="1"/>
    <col min="9" max="9" width="16.7109375" style="15" customWidth="1"/>
    <col min="10" max="10" width="19.28515625" style="15" customWidth="1"/>
    <col min="11" max="16384" width="9.140625" style="15"/>
  </cols>
  <sheetData>
    <row r="1" spans="1:16" customFormat="1" x14ac:dyDescent="0.2">
      <c r="E1" s="668"/>
      <c r="F1" s="668"/>
      <c r="G1" s="668"/>
      <c r="H1" s="668"/>
      <c r="I1" s="668"/>
      <c r="J1" s="137" t="s">
        <v>370</v>
      </c>
    </row>
    <row r="2" spans="1:16" customFormat="1" ht="15" x14ac:dyDescent="0.2">
      <c r="A2" s="742" t="s">
        <v>0</v>
      </c>
      <c r="B2" s="742"/>
      <c r="C2" s="742"/>
      <c r="D2" s="742"/>
      <c r="E2" s="742"/>
      <c r="F2" s="742"/>
      <c r="G2" s="742"/>
      <c r="H2" s="742"/>
      <c r="I2" s="742"/>
      <c r="J2" s="742"/>
    </row>
    <row r="3" spans="1:16" customFormat="1" ht="20.25" x14ac:dyDescent="0.3">
      <c r="A3" s="666" t="s">
        <v>651</v>
      </c>
      <c r="B3" s="666"/>
      <c r="C3" s="666"/>
      <c r="D3" s="666"/>
      <c r="E3" s="666"/>
      <c r="F3" s="666"/>
      <c r="G3" s="666"/>
      <c r="H3" s="666"/>
      <c r="I3" s="666"/>
      <c r="J3" s="666"/>
    </row>
    <row r="4" spans="1:16" customFormat="1" ht="14.25" customHeight="1" x14ac:dyDescent="0.2"/>
    <row r="5" spans="1:16" ht="19.5" customHeight="1" x14ac:dyDescent="0.25">
      <c r="A5" s="745" t="s">
        <v>696</v>
      </c>
      <c r="B5" s="745"/>
      <c r="C5" s="745"/>
      <c r="D5" s="745"/>
      <c r="E5" s="745"/>
      <c r="F5" s="745"/>
      <c r="G5" s="745"/>
      <c r="H5" s="745"/>
      <c r="I5" s="745"/>
      <c r="J5" s="745"/>
    </row>
    <row r="6" spans="1:16" ht="13.5" customHeight="1" x14ac:dyDescent="0.2">
      <c r="A6" s="1"/>
      <c r="B6" s="1"/>
      <c r="C6" s="1"/>
      <c r="D6" s="1"/>
      <c r="E6" s="1"/>
      <c r="F6" s="1"/>
      <c r="G6" s="1"/>
      <c r="H6" s="1"/>
      <c r="I6" s="1"/>
      <c r="J6" s="1"/>
    </row>
    <row r="7" spans="1:16" ht="0.75" customHeight="1" x14ac:dyDescent="0.2"/>
    <row r="8" spans="1:16" x14ac:dyDescent="0.2">
      <c r="A8" s="671" t="s">
        <v>873</v>
      </c>
      <c r="B8" s="671"/>
      <c r="C8" s="31"/>
    </row>
    <row r="9" spans="1:16" s="347" customFormat="1" x14ac:dyDescent="0.2">
      <c r="A9" s="339"/>
      <c r="B9" s="339"/>
      <c r="C9" s="339"/>
      <c r="H9" s="728" t="s">
        <v>821</v>
      </c>
      <c r="I9" s="728"/>
      <c r="J9" s="728"/>
    </row>
    <row r="10" spans="1:16" x14ac:dyDescent="0.2">
      <c r="A10" s="650" t="s">
        <v>1</v>
      </c>
      <c r="B10" s="650" t="s">
        <v>2</v>
      </c>
      <c r="C10" s="632" t="s">
        <v>665</v>
      </c>
      <c r="D10" s="636"/>
      <c r="E10" s="636"/>
      <c r="F10" s="633"/>
      <c r="G10" s="632" t="s">
        <v>102</v>
      </c>
      <c r="H10" s="636"/>
      <c r="I10" s="636"/>
      <c r="J10" s="633"/>
      <c r="O10" s="19"/>
      <c r="P10" s="21"/>
    </row>
    <row r="11" spans="1:16" ht="64.5" customHeight="1" x14ac:dyDescent="0.2">
      <c r="A11" s="650"/>
      <c r="B11" s="650"/>
      <c r="C11" s="338" t="s">
        <v>184</v>
      </c>
      <c r="D11" s="338" t="s">
        <v>13</v>
      </c>
      <c r="E11" s="337" t="s">
        <v>840</v>
      </c>
      <c r="F11" s="337" t="s">
        <v>202</v>
      </c>
      <c r="G11" s="338" t="s">
        <v>184</v>
      </c>
      <c r="H11" s="349" t="s">
        <v>14</v>
      </c>
      <c r="I11" s="348" t="s">
        <v>112</v>
      </c>
      <c r="J11" s="338" t="s">
        <v>203</v>
      </c>
    </row>
    <row r="12" spans="1:16" x14ac:dyDescent="0.2">
      <c r="A12" s="5">
        <v>1</v>
      </c>
      <c r="B12" s="5">
        <v>2</v>
      </c>
      <c r="C12" s="338">
        <v>3</v>
      </c>
      <c r="D12" s="338">
        <v>4</v>
      </c>
      <c r="E12" s="338">
        <v>5</v>
      </c>
      <c r="F12" s="338">
        <v>6</v>
      </c>
      <c r="G12" s="338">
        <v>7</v>
      </c>
      <c r="H12" s="338">
        <v>8</v>
      </c>
      <c r="I12" s="338">
        <v>9</v>
      </c>
      <c r="J12" s="338">
        <v>10</v>
      </c>
    </row>
    <row r="13" spans="1:16" x14ac:dyDescent="0.2">
      <c r="A13" s="8">
        <v>1</v>
      </c>
      <c r="B13" s="9" t="s">
        <v>862</v>
      </c>
      <c r="C13" s="763" t="s">
        <v>925</v>
      </c>
      <c r="D13" s="764"/>
      <c r="E13" s="764"/>
      <c r="F13" s="764"/>
      <c r="G13" s="764"/>
      <c r="H13" s="764"/>
      <c r="I13" s="764"/>
      <c r="J13" s="765"/>
    </row>
    <row r="14" spans="1:16" x14ac:dyDescent="0.2">
      <c r="A14" s="8">
        <v>2</v>
      </c>
      <c r="B14" s="9" t="s">
        <v>863</v>
      </c>
      <c r="C14" s="766"/>
      <c r="D14" s="767"/>
      <c r="E14" s="767"/>
      <c r="F14" s="767"/>
      <c r="G14" s="767"/>
      <c r="H14" s="767"/>
      <c r="I14" s="767"/>
      <c r="J14" s="768"/>
    </row>
    <row r="15" spans="1:16" x14ac:dyDescent="0.2">
      <c r="A15" s="8">
        <v>3</v>
      </c>
      <c r="B15" s="9" t="s">
        <v>864</v>
      </c>
      <c r="C15" s="766"/>
      <c r="D15" s="767"/>
      <c r="E15" s="767"/>
      <c r="F15" s="767"/>
      <c r="G15" s="767"/>
      <c r="H15" s="767"/>
      <c r="I15" s="767"/>
      <c r="J15" s="768"/>
    </row>
    <row r="16" spans="1:16" x14ac:dyDescent="0.2">
      <c r="A16" s="8">
        <v>4</v>
      </c>
      <c r="B16" s="9" t="s">
        <v>865</v>
      </c>
      <c r="C16" s="766"/>
      <c r="D16" s="767"/>
      <c r="E16" s="767"/>
      <c r="F16" s="767"/>
      <c r="G16" s="767"/>
      <c r="H16" s="767"/>
      <c r="I16" s="767"/>
      <c r="J16" s="768"/>
    </row>
    <row r="17" spans="1:10" x14ac:dyDescent="0.2">
      <c r="A17" s="8">
        <v>5</v>
      </c>
      <c r="B17" s="9" t="s">
        <v>866</v>
      </c>
      <c r="C17" s="766"/>
      <c r="D17" s="767"/>
      <c r="E17" s="767"/>
      <c r="F17" s="767"/>
      <c r="G17" s="767"/>
      <c r="H17" s="767"/>
      <c r="I17" s="767"/>
      <c r="J17" s="768"/>
    </row>
    <row r="18" spans="1:10" x14ac:dyDescent="0.2">
      <c r="A18" s="8">
        <v>6</v>
      </c>
      <c r="B18" s="9" t="s">
        <v>867</v>
      </c>
      <c r="C18" s="766"/>
      <c r="D18" s="767"/>
      <c r="E18" s="767"/>
      <c r="F18" s="767"/>
      <c r="G18" s="767"/>
      <c r="H18" s="767"/>
      <c r="I18" s="767"/>
      <c r="J18" s="768"/>
    </row>
    <row r="19" spans="1:10" x14ac:dyDescent="0.2">
      <c r="A19" s="8">
        <v>7</v>
      </c>
      <c r="B19" s="9" t="s">
        <v>868</v>
      </c>
      <c r="C19" s="766"/>
      <c r="D19" s="767"/>
      <c r="E19" s="767"/>
      <c r="F19" s="767"/>
      <c r="G19" s="767"/>
      <c r="H19" s="767"/>
      <c r="I19" s="767"/>
      <c r="J19" s="768"/>
    </row>
    <row r="20" spans="1:10" x14ac:dyDescent="0.2">
      <c r="A20" s="8">
        <v>8</v>
      </c>
      <c r="B20" s="9" t="s">
        <v>869</v>
      </c>
      <c r="C20" s="766"/>
      <c r="D20" s="767"/>
      <c r="E20" s="767"/>
      <c r="F20" s="767"/>
      <c r="G20" s="767"/>
      <c r="H20" s="767"/>
      <c r="I20" s="767"/>
      <c r="J20" s="768"/>
    </row>
    <row r="21" spans="1:10" x14ac:dyDescent="0.2">
      <c r="A21" s="328">
        <v>9</v>
      </c>
      <c r="B21" s="9" t="s">
        <v>870</v>
      </c>
      <c r="C21" s="766"/>
      <c r="D21" s="767"/>
      <c r="E21" s="767"/>
      <c r="F21" s="767"/>
      <c r="G21" s="767"/>
      <c r="H21" s="767"/>
      <c r="I21" s="767"/>
      <c r="J21" s="768"/>
    </row>
    <row r="22" spans="1:10" x14ac:dyDescent="0.2">
      <c r="A22" s="8">
        <v>10</v>
      </c>
      <c r="B22" s="9" t="s">
        <v>871</v>
      </c>
      <c r="C22" s="766"/>
      <c r="D22" s="767"/>
      <c r="E22" s="767"/>
      <c r="F22" s="767"/>
      <c r="G22" s="767"/>
      <c r="H22" s="767"/>
      <c r="I22" s="767"/>
      <c r="J22" s="768"/>
    </row>
    <row r="23" spans="1:10" x14ac:dyDescent="0.2">
      <c r="A23" s="8">
        <v>11</v>
      </c>
      <c r="B23" s="9" t="s">
        <v>872</v>
      </c>
      <c r="C23" s="766"/>
      <c r="D23" s="767"/>
      <c r="E23" s="767"/>
      <c r="F23" s="767"/>
      <c r="G23" s="767"/>
      <c r="H23" s="767"/>
      <c r="I23" s="767"/>
      <c r="J23" s="768"/>
    </row>
    <row r="24" spans="1:10" x14ac:dyDescent="0.2">
      <c r="A24" s="632" t="s">
        <v>15</v>
      </c>
      <c r="B24" s="633"/>
      <c r="C24" s="769"/>
      <c r="D24" s="770"/>
      <c r="E24" s="770"/>
      <c r="F24" s="770"/>
      <c r="G24" s="770"/>
      <c r="H24" s="770"/>
      <c r="I24" s="770"/>
      <c r="J24" s="771"/>
    </row>
    <row r="25" spans="1:10" s="347" customFormat="1" x14ac:dyDescent="0.2">
      <c r="A25" s="11"/>
      <c r="B25" s="11"/>
      <c r="C25" s="342"/>
      <c r="D25" s="342"/>
      <c r="E25" s="342"/>
      <c r="F25" s="342"/>
      <c r="G25" s="342"/>
      <c r="H25" s="342"/>
      <c r="I25" s="342"/>
      <c r="J25" s="342"/>
    </row>
    <row r="26" spans="1:10" s="347" customFormat="1" x14ac:dyDescent="0.2">
      <c r="A26" s="11"/>
      <c r="B26" s="11"/>
      <c r="C26" s="342"/>
      <c r="D26" s="342"/>
      <c r="E26" s="342"/>
      <c r="F26" s="342"/>
      <c r="G26" s="342"/>
      <c r="H26" s="342"/>
      <c r="I26" s="342"/>
      <c r="J26" s="342"/>
    </row>
    <row r="27" spans="1:10" s="347" customFormat="1" x14ac:dyDescent="0.2">
      <c r="A27" s="11"/>
      <c r="B27" s="11"/>
      <c r="C27" s="342"/>
      <c r="D27" s="342"/>
      <c r="E27" s="342"/>
      <c r="F27" s="342"/>
      <c r="G27" s="342"/>
      <c r="H27" s="342"/>
      <c r="I27" s="342"/>
      <c r="J27" s="342"/>
    </row>
    <row r="28" spans="1:10" x14ac:dyDescent="0.2">
      <c r="A28" s="11"/>
      <c r="B28" s="30"/>
      <c r="C28" s="30"/>
      <c r="D28" s="21"/>
      <c r="E28" s="21"/>
      <c r="F28" s="21"/>
      <c r="G28" s="21"/>
      <c r="H28" s="21"/>
      <c r="I28" s="21"/>
      <c r="J28" s="21"/>
    </row>
    <row r="29" spans="1:10" x14ac:dyDescent="0.2">
      <c r="A29" s="11"/>
      <c r="B29" s="30"/>
      <c r="C29" s="30"/>
      <c r="D29" s="21"/>
      <c r="E29" s="21"/>
      <c r="F29" s="21"/>
      <c r="G29" s="21"/>
      <c r="H29" s="21"/>
      <c r="I29" s="21"/>
      <c r="J29" s="21"/>
    </row>
    <row r="30" spans="1:10" x14ac:dyDescent="0.2">
      <c r="A30" s="11"/>
      <c r="B30" s="30"/>
      <c r="C30" s="30"/>
      <c r="D30" s="21"/>
      <c r="E30" s="21"/>
      <c r="F30" s="21"/>
      <c r="G30" s="21"/>
      <c r="H30" s="21"/>
      <c r="I30" s="21"/>
      <c r="J30" s="21"/>
    </row>
    <row r="31" spans="1:10" x14ac:dyDescent="0.2">
      <c r="A31" s="14" t="s">
        <v>10</v>
      </c>
      <c r="B31" s="14"/>
      <c r="C31" s="14"/>
      <c r="D31" s="14"/>
      <c r="E31" s="14"/>
      <c r="F31" s="14"/>
      <c r="G31" s="14"/>
      <c r="J31" s="368" t="s">
        <v>11</v>
      </c>
    </row>
    <row r="32" spans="1:10" ht="12.75" customHeight="1" x14ac:dyDescent="0.2">
      <c r="B32" s="373"/>
      <c r="C32" s="373"/>
      <c r="D32" s="373"/>
      <c r="E32" s="373"/>
      <c r="F32" s="373"/>
      <c r="G32" s="373"/>
      <c r="H32" s="373"/>
      <c r="I32" s="373"/>
      <c r="J32" s="368" t="s">
        <v>877</v>
      </c>
    </row>
    <row r="33" spans="1:10" x14ac:dyDescent="0.2">
      <c r="B33" s="373"/>
      <c r="C33" s="373"/>
      <c r="D33" s="373"/>
      <c r="E33" s="373"/>
      <c r="F33" s="373"/>
      <c r="G33" s="373"/>
      <c r="H33" s="373"/>
      <c r="I33" s="373"/>
      <c r="J33" s="368" t="s">
        <v>878</v>
      </c>
    </row>
    <row r="34" spans="1:10" x14ac:dyDescent="0.2">
      <c r="A34" s="14"/>
      <c r="B34" s="14"/>
      <c r="C34" s="14"/>
      <c r="E34" s="14"/>
      <c r="H34" s="671" t="s">
        <v>82</v>
      </c>
      <c r="I34" s="671"/>
      <c r="J34" s="671"/>
    </row>
    <row r="38" spans="1:10" x14ac:dyDescent="0.2">
      <c r="A38" s="762"/>
      <c r="B38" s="762"/>
      <c r="C38" s="762"/>
      <c r="D38" s="762"/>
      <c r="E38" s="762"/>
      <c r="F38" s="762"/>
      <c r="G38" s="762"/>
      <c r="H38" s="762"/>
      <c r="I38" s="762"/>
      <c r="J38" s="762"/>
    </row>
    <row r="40" spans="1:10" x14ac:dyDescent="0.2">
      <c r="A40" s="762"/>
      <c r="B40" s="762"/>
      <c r="C40" s="762"/>
      <c r="D40" s="762"/>
      <c r="E40" s="762"/>
      <c r="F40" s="762"/>
      <c r="G40" s="762"/>
      <c r="H40" s="762"/>
      <c r="I40" s="762"/>
      <c r="J40" s="762"/>
    </row>
  </sheetData>
  <mergeCells count="15">
    <mergeCell ref="H9:J9"/>
    <mergeCell ref="E1:I1"/>
    <mergeCell ref="A2:J2"/>
    <mergeCell ref="A3:J3"/>
    <mergeCell ref="A5:J5"/>
    <mergeCell ref="A8:B8"/>
    <mergeCell ref="A40:J40"/>
    <mergeCell ref="C10:F10"/>
    <mergeCell ref="G10:J10"/>
    <mergeCell ref="H34:J34"/>
    <mergeCell ref="A38:J38"/>
    <mergeCell ref="A24:B24"/>
    <mergeCell ref="B10:B11"/>
    <mergeCell ref="A10:A11"/>
    <mergeCell ref="C13:J24"/>
  </mergeCells>
  <printOptions horizontalCentered="1" verticalCentered="1"/>
  <pageMargins left="0.70866141732283505" right="0.70866141732283505" top="0.23622047244094499" bottom="0" header="0.31496062992126" footer="0.31496062992126"/>
  <pageSetup paperSize="9" scale="9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view="pageBreakPreview" zoomScale="90" zoomScaleNormal="100" zoomScaleSheetLayoutView="90" workbookViewId="0">
      <selection activeCell="C12" sqref="C12:J23"/>
    </sheetView>
  </sheetViews>
  <sheetFormatPr defaultRowHeight="12.75" x14ac:dyDescent="0.2"/>
  <cols>
    <col min="1" max="1" width="7.42578125" style="15" customWidth="1"/>
    <col min="2" max="2" width="20.5703125" style="15" bestFit="1" customWidth="1"/>
    <col min="3" max="3" width="11" style="15" customWidth="1"/>
    <col min="4" max="4" width="10" style="15" customWidth="1"/>
    <col min="5" max="5" width="13.140625" style="15" customWidth="1"/>
    <col min="6" max="6" width="14.28515625" style="15" customWidth="1"/>
    <col min="7" max="7" width="13.28515625" style="15" customWidth="1"/>
    <col min="8" max="8" width="14.7109375" style="15" customWidth="1"/>
    <col min="9" max="9" width="16.7109375" style="15" customWidth="1"/>
    <col min="10" max="10" width="19.28515625" style="15" customWidth="1"/>
    <col min="11" max="16384" width="9.140625" style="15"/>
  </cols>
  <sheetData>
    <row r="1" spans="1:16" customFormat="1" x14ac:dyDescent="0.2">
      <c r="E1" s="668"/>
      <c r="F1" s="668"/>
      <c r="G1" s="668"/>
      <c r="H1" s="668"/>
      <c r="I1" s="668"/>
      <c r="J1" s="137" t="s">
        <v>369</v>
      </c>
    </row>
    <row r="2" spans="1:16" customFormat="1" ht="15" x14ac:dyDescent="0.2">
      <c r="A2" s="742" t="s">
        <v>0</v>
      </c>
      <c r="B2" s="742"/>
      <c r="C2" s="742"/>
      <c r="D2" s="742"/>
      <c r="E2" s="742"/>
      <c r="F2" s="742"/>
      <c r="G2" s="742"/>
      <c r="H2" s="742"/>
      <c r="I2" s="742"/>
      <c r="J2" s="742"/>
    </row>
    <row r="3" spans="1:16" customFormat="1" ht="20.25" x14ac:dyDescent="0.3">
      <c r="A3" s="666" t="s">
        <v>651</v>
      </c>
      <c r="B3" s="666"/>
      <c r="C3" s="666"/>
      <c r="D3" s="666"/>
      <c r="E3" s="666"/>
      <c r="F3" s="666"/>
      <c r="G3" s="666"/>
      <c r="H3" s="666"/>
      <c r="I3" s="666"/>
      <c r="J3" s="666"/>
    </row>
    <row r="4" spans="1:16" customFormat="1" ht="14.25" customHeight="1" x14ac:dyDescent="0.2"/>
    <row r="5" spans="1:16" ht="31.5" customHeight="1" x14ac:dyDescent="0.25">
      <c r="A5" s="745" t="s">
        <v>666</v>
      </c>
      <c r="B5" s="745"/>
      <c r="C5" s="745"/>
      <c r="D5" s="745"/>
      <c r="E5" s="745"/>
      <c r="F5" s="745"/>
      <c r="G5" s="745"/>
      <c r="H5" s="745"/>
      <c r="I5" s="745"/>
      <c r="J5" s="745"/>
    </row>
    <row r="6" spans="1:16" ht="13.5" customHeight="1" x14ac:dyDescent="0.2">
      <c r="A6" s="1"/>
      <c r="B6" s="1"/>
      <c r="C6" s="1"/>
      <c r="D6" s="1"/>
      <c r="E6" s="1"/>
      <c r="F6" s="1"/>
      <c r="G6" s="1"/>
      <c r="H6" s="1"/>
      <c r="I6" s="1"/>
      <c r="J6" s="1"/>
    </row>
    <row r="7" spans="1:16" x14ac:dyDescent="0.2">
      <c r="A7" s="671" t="s">
        <v>873</v>
      </c>
      <c r="B7" s="671"/>
      <c r="C7" s="31"/>
    </row>
    <row r="8" spans="1:16" s="347" customFormat="1" x14ac:dyDescent="0.2">
      <c r="A8" s="339"/>
      <c r="B8" s="339"/>
      <c r="C8" s="339"/>
      <c r="H8" s="728" t="s">
        <v>821</v>
      </c>
      <c r="I8" s="728"/>
      <c r="J8" s="728"/>
    </row>
    <row r="9" spans="1:16" x14ac:dyDescent="0.2">
      <c r="A9" s="650" t="s">
        <v>1</v>
      </c>
      <c r="B9" s="650" t="s">
        <v>2</v>
      </c>
      <c r="C9" s="632" t="s">
        <v>664</v>
      </c>
      <c r="D9" s="636"/>
      <c r="E9" s="636"/>
      <c r="F9" s="633"/>
      <c r="G9" s="632" t="s">
        <v>102</v>
      </c>
      <c r="H9" s="636"/>
      <c r="I9" s="636"/>
      <c r="J9" s="633"/>
      <c r="O9" s="19"/>
      <c r="P9" s="21"/>
    </row>
    <row r="10" spans="1:16" ht="53.25" customHeight="1" x14ac:dyDescent="0.2">
      <c r="A10" s="650"/>
      <c r="B10" s="650"/>
      <c r="C10" s="5" t="s">
        <v>184</v>
      </c>
      <c r="D10" s="5" t="s">
        <v>13</v>
      </c>
      <c r="E10" s="254" t="s">
        <v>371</v>
      </c>
      <c r="F10" s="7" t="s">
        <v>202</v>
      </c>
      <c r="G10" s="5" t="s">
        <v>184</v>
      </c>
      <c r="H10" s="25" t="s">
        <v>14</v>
      </c>
      <c r="I10" s="103" t="s">
        <v>112</v>
      </c>
      <c r="J10" s="5" t="s">
        <v>203</v>
      </c>
    </row>
    <row r="11" spans="1:16" x14ac:dyDescent="0.2">
      <c r="A11" s="5">
        <v>1</v>
      </c>
      <c r="B11" s="5">
        <v>2</v>
      </c>
      <c r="C11" s="338">
        <v>3</v>
      </c>
      <c r="D11" s="338">
        <v>4</v>
      </c>
      <c r="E11" s="338">
        <v>5</v>
      </c>
      <c r="F11" s="338">
        <v>6</v>
      </c>
      <c r="G11" s="338">
        <v>7</v>
      </c>
      <c r="H11" s="338">
        <v>8</v>
      </c>
      <c r="I11" s="338">
        <v>9</v>
      </c>
      <c r="J11" s="338">
        <v>10</v>
      </c>
    </row>
    <row r="12" spans="1:16" x14ac:dyDescent="0.2">
      <c r="A12" s="8">
        <v>1</v>
      </c>
      <c r="B12" s="9" t="s">
        <v>862</v>
      </c>
      <c r="C12" s="772" t="s">
        <v>926</v>
      </c>
      <c r="D12" s="773"/>
      <c r="E12" s="773"/>
      <c r="F12" s="773"/>
      <c r="G12" s="773"/>
      <c r="H12" s="773"/>
      <c r="I12" s="773"/>
      <c r="J12" s="774"/>
    </row>
    <row r="13" spans="1:16" x14ac:dyDescent="0.2">
      <c r="A13" s="8">
        <v>2</v>
      </c>
      <c r="B13" s="9" t="s">
        <v>863</v>
      </c>
      <c r="C13" s="775"/>
      <c r="D13" s="776"/>
      <c r="E13" s="776"/>
      <c r="F13" s="776"/>
      <c r="G13" s="776"/>
      <c r="H13" s="776"/>
      <c r="I13" s="776"/>
      <c r="J13" s="777"/>
    </row>
    <row r="14" spans="1:16" x14ac:dyDescent="0.2">
      <c r="A14" s="8">
        <v>3</v>
      </c>
      <c r="B14" s="9" t="s">
        <v>864</v>
      </c>
      <c r="C14" s="775"/>
      <c r="D14" s="776"/>
      <c r="E14" s="776"/>
      <c r="F14" s="776"/>
      <c r="G14" s="776"/>
      <c r="H14" s="776"/>
      <c r="I14" s="776"/>
      <c r="J14" s="777"/>
    </row>
    <row r="15" spans="1:16" x14ac:dyDescent="0.2">
      <c r="A15" s="8">
        <v>4</v>
      </c>
      <c r="B15" s="9" t="s">
        <v>865</v>
      </c>
      <c r="C15" s="775"/>
      <c r="D15" s="776"/>
      <c r="E15" s="776"/>
      <c r="F15" s="776"/>
      <c r="G15" s="776"/>
      <c r="H15" s="776"/>
      <c r="I15" s="776"/>
      <c r="J15" s="777"/>
    </row>
    <row r="16" spans="1:16" x14ac:dyDescent="0.2">
      <c r="A16" s="8">
        <v>5</v>
      </c>
      <c r="B16" s="9" t="s">
        <v>866</v>
      </c>
      <c r="C16" s="775"/>
      <c r="D16" s="776"/>
      <c r="E16" s="776"/>
      <c r="F16" s="776"/>
      <c r="G16" s="776"/>
      <c r="H16" s="776"/>
      <c r="I16" s="776"/>
      <c r="J16" s="777"/>
    </row>
    <row r="17" spans="1:10" x14ac:dyDescent="0.2">
      <c r="A17" s="8">
        <v>6</v>
      </c>
      <c r="B17" s="9" t="s">
        <v>867</v>
      </c>
      <c r="C17" s="775"/>
      <c r="D17" s="776"/>
      <c r="E17" s="776"/>
      <c r="F17" s="776"/>
      <c r="G17" s="776"/>
      <c r="H17" s="776"/>
      <c r="I17" s="776"/>
      <c r="J17" s="777"/>
    </row>
    <row r="18" spans="1:10" x14ac:dyDescent="0.2">
      <c r="A18" s="8">
        <v>7</v>
      </c>
      <c r="B18" s="9" t="s">
        <v>868</v>
      </c>
      <c r="C18" s="775"/>
      <c r="D18" s="776"/>
      <c r="E18" s="776"/>
      <c r="F18" s="776"/>
      <c r="G18" s="776"/>
      <c r="H18" s="776"/>
      <c r="I18" s="776"/>
      <c r="J18" s="777"/>
    </row>
    <row r="19" spans="1:10" x14ac:dyDescent="0.2">
      <c r="A19" s="8">
        <v>8</v>
      </c>
      <c r="B19" s="9" t="s">
        <v>869</v>
      </c>
      <c r="C19" s="775"/>
      <c r="D19" s="776"/>
      <c r="E19" s="776"/>
      <c r="F19" s="776"/>
      <c r="G19" s="776"/>
      <c r="H19" s="776"/>
      <c r="I19" s="776"/>
      <c r="J19" s="777"/>
    </row>
    <row r="20" spans="1:10" x14ac:dyDescent="0.2">
      <c r="A20" s="328">
        <v>9</v>
      </c>
      <c r="B20" s="9" t="s">
        <v>870</v>
      </c>
      <c r="C20" s="775"/>
      <c r="D20" s="776"/>
      <c r="E20" s="776"/>
      <c r="F20" s="776"/>
      <c r="G20" s="776"/>
      <c r="H20" s="776"/>
      <c r="I20" s="776"/>
      <c r="J20" s="777"/>
    </row>
    <row r="21" spans="1:10" x14ac:dyDescent="0.2">
      <c r="A21" s="8">
        <v>10</v>
      </c>
      <c r="B21" s="9" t="s">
        <v>871</v>
      </c>
      <c r="C21" s="775"/>
      <c r="D21" s="776"/>
      <c r="E21" s="776"/>
      <c r="F21" s="776"/>
      <c r="G21" s="776"/>
      <c r="H21" s="776"/>
      <c r="I21" s="776"/>
      <c r="J21" s="777"/>
    </row>
    <row r="22" spans="1:10" x14ac:dyDescent="0.2">
      <c r="A22" s="8">
        <v>11</v>
      </c>
      <c r="B22" s="9" t="s">
        <v>872</v>
      </c>
      <c r="C22" s="775"/>
      <c r="D22" s="776"/>
      <c r="E22" s="776"/>
      <c r="F22" s="776"/>
      <c r="G22" s="776"/>
      <c r="H22" s="776"/>
      <c r="I22" s="776"/>
      <c r="J22" s="777"/>
    </row>
    <row r="23" spans="1:10" x14ac:dyDescent="0.2">
      <c r="A23" s="632" t="s">
        <v>15</v>
      </c>
      <c r="B23" s="633"/>
      <c r="C23" s="778"/>
      <c r="D23" s="779"/>
      <c r="E23" s="779"/>
      <c r="F23" s="779"/>
      <c r="G23" s="779"/>
      <c r="H23" s="779"/>
      <c r="I23" s="779"/>
      <c r="J23" s="780"/>
    </row>
    <row r="24" spans="1:10" s="347" customFormat="1" x14ac:dyDescent="0.2">
      <c r="A24" s="11"/>
      <c r="B24" s="12"/>
      <c r="C24" s="21"/>
      <c r="D24" s="21"/>
      <c r="E24" s="21"/>
      <c r="F24" s="21"/>
      <c r="G24" s="21"/>
      <c r="H24" s="21"/>
      <c r="I24" s="21"/>
      <c r="J24" s="21"/>
    </row>
    <row r="25" spans="1:10" s="347" customFormat="1" x14ac:dyDescent="0.2">
      <c r="A25" s="11"/>
      <c r="B25" s="12"/>
      <c r="C25" s="21"/>
      <c r="D25" s="21"/>
      <c r="E25" s="21"/>
      <c r="F25" s="21"/>
      <c r="G25" s="21"/>
      <c r="H25" s="21"/>
      <c r="I25" s="21"/>
      <c r="J25" s="21"/>
    </row>
    <row r="26" spans="1:10" s="347" customFormat="1" x14ac:dyDescent="0.2">
      <c r="A26" s="11"/>
      <c r="B26" s="12"/>
      <c r="C26" s="21"/>
      <c r="D26" s="21"/>
      <c r="E26" s="21"/>
      <c r="F26" s="21"/>
      <c r="G26" s="21"/>
      <c r="H26" s="21"/>
      <c r="I26" s="21"/>
      <c r="J26" s="21"/>
    </row>
    <row r="27" spans="1:10" x14ac:dyDescent="0.2">
      <c r="A27" s="11"/>
      <c r="B27" s="30"/>
      <c r="C27" s="30"/>
      <c r="D27" s="21"/>
      <c r="E27" s="21"/>
      <c r="F27" s="21"/>
      <c r="G27" s="21"/>
      <c r="H27" s="21"/>
      <c r="I27" s="21"/>
      <c r="J27" s="21"/>
    </row>
    <row r="28" spans="1:10" x14ac:dyDescent="0.2">
      <c r="A28" s="11"/>
      <c r="B28" s="30"/>
      <c r="C28" s="30"/>
      <c r="D28" s="21"/>
      <c r="E28" s="21"/>
      <c r="F28" s="21"/>
      <c r="G28" s="21"/>
      <c r="H28" s="21"/>
      <c r="I28" s="21"/>
      <c r="J28" s="21"/>
    </row>
    <row r="29" spans="1:10" x14ac:dyDescent="0.2">
      <c r="A29" s="11"/>
      <c r="B29" s="30"/>
      <c r="C29" s="30"/>
      <c r="D29" s="21"/>
      <c r="E29" s="21"/>
      <c r="F29" s="21"/>
      <c r="G29" s="21"/>
      <c r="H29" s="21"/>
      <c r="I29" s="21"/>
      <c r="J29" s="21"/>
    </row>
    <row r="30" spans="1:10" x14ac:dyDescent="0.2">
      <c r="A30" s="14" t="s">
        <v>10</v>
      </c>
      <c r="B30" s="14"/>
      <c r="C30" s="14"/>
      <c r="D30" s="14"/>
      <c r="E30" s="14"/>
      <c r="F30" s="14"/>
      <c r="G30" s="14"/>
      <c r="J30" s="368" t="s">
        <v>11</v>
      </c>
    </row>
    <row r="31" spans="1:10" ht="12.75" customHeight="1" x14ac:dyDescent="0.2">
      <c r="B31" s="373"/>
      <c r="C31" s="373"/>
      <c r="D31" s="373"/>
      <c r="E31" s="373"/>
      <c r="F31" s="373"/>
      <c r="G31" s="373"/>
      <c r="H31" s="373"/>
      <c r="I31" s="373"/>
      <c r="J31" s="368" t="s">
        <v>877</v>
      </c>
    </row>
    <row r="32" spans="1:10" ht="12.75" customHeight="1" x14ac:dyDescent="0.2">
      <c r="B32" s="373"/>
      <c r="C32" s="373"/>
      <c r="D32" s="373"/>
      <c r="E32" s="373"/>
      <c r="F32" s="373"/>
      <c r="G32" s="373"/>
      <c r="H32" s="373"/>
      <c r="I32" s="373"/>
      <c r="J32" s="368" t="s">
        <v>878</v>
      </c>
    </row>
    <row r="33" spans="1:10" x14ac:dyDescent="0.2">
      <c r="A33" s="14"/>
      <c r="B33" s="14"/>
      <c r="C33" s="14"/>
      <c r="E33" s="14"/>
      <c r="H33" s="671" t="s">
        <v>82</v>
      </c>
      <c r="I33" s="671"/>
      <c r="J33" s="671"/>
    </row>
    <row r="37" spans="1:10" x14ac:dyDescent="0.2">
      <c r="A37" s="762"/>
      <c r="B37" s="762"/>
      <c r="C37" s="762"/>
      <c r="D37" s="762"/>
      <c r="E37" s="762"/>
      <c r="F37" s="762"/>
      <c r="G37" s="762"/>
      <c r="H37" s="762"/>
      <c r="I37" s="762"/>
      <c r="J37" s="762"/>
    </row>
    <row r="39" spans="1:10" x14ac:dyDescent="0.2">
      <c r="A39" s="762"/>
      <c r="B39" s="762"/>
      <c r="C39" s="762"/>
      <c r="D39" s="762"/>
      <c r="E39" s="762"/>
      <c r="F39" s="762"/>
      <c r="G39" s="762"/>
      <c r="H39" s="762"/>
      <c r="I39" s="762"/>
      <c r="J39" s="762"/>
    </row>
  </sheetData>
  <mergeCells count="15">
    <mergeCell ref="H8:J8"/>
    <mergeCell ref="H33:J33"/>
    <mergeCell ref="A37:J37"/>
    <mergeCell ref="A39:J39"/>
    <mergeCell ref="C9:F9"/>
    <mergeCell ref="G9:J9"/>
    <mergeCell ref="A23:B23"/>
    <mergeCell ref="B9:B10"/>
    <mergeCell ref="A9:A10"/>
    <mergeCell ref="C12:J23"/>
    <mergeCell ref="E1:I1"/>
    <mergeCell ref="A2:J2"/>
    <mergeCell ref="A3:J3"/>
    <mergeCell ref="A5:J5"/>
    <mergeCell ref="A7:B7"/>
  </mergeCells>
  <printOptions horizontalCentered="1" verticalCentered="1"/>
  <pageMargins left="0.70866141732283505" right="0.70866141732283505" top="0.23622047244094499" bottom="0" header="0.31496062992126" footer="0.31496062992126"/>
  <pageSetup paperSize="9" scale="9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view="pageBreakPreview" zoomScale="78" zoomScaleNormal="100" zoomScaleSheetLayoutView="78" workbookViewId="0">
      <selection activeCell="O21" sqref="O21"/>
    </sheetView>
  </sheetViews>
  <sheetFormatPr defaultRowHeight="12.75" x14ac:dyDescent="0.2"/>
  <cols>
    <col min="1" max="1" width="7.42578125" style="15" customWidth="1"/>
    <col min="2" max="2" width="20.5703125" style="15" bestFit="1" customWidth="1"/>
    <col min="3" max="3" width="11" style="15" customWidth="1"/>
    <col min="4" max="4" width="10" style="15" customWidth="1"/>
    <col min="5" max="5" width="13.140625" style="15" customWidth="1"/>
    <col min="6" max="6" width="14.28515625" style="15" customWidth="1"/>
    <col min="7" max="7" width="13.28515625" style="15" customWidth="1"/>
    <col min="8" max="8" width="14.7109375" style="15" customWidth="1"/>
    <col min="9" max="9" width="16.7109375" style="15" customWidth="1"/>
    <col min="10" max="10" width="19.28515625" style="15" customWidth="1"/>
    <col min="11" max="16384" width="9.140625" style="15"/>
  </cols>
  <sheetData>
    <row r="1" spans="1:16" customFormat="1" x14ac:dyDescent="0.2">
      <c r="E1" s="668"/>
      <c r="F1" s="668"/>
      <c r="G1" s="668"/>
      <c r="H1" s="668"/>
      <c r="I1" s="668"/>
      <c r="J1" s="137" t="s">
        <v>441</v>
      </c>
    </row>
    <row r="2" spans="1:16" customFormat="1" ht="15" x14ac:dyDescent="0.2">
      <c r="A2" s="742" t="s">
        <v>0</v>
      </c>
      <c r="B2" s="742"/>
      <c r="C2" s="742"/>
      <c r="D2" s="742"/>
      <c r="E2" s="742"/>
      <c r="F2" s="742"/>
      <c r="G2" s="742"/>
      <c r="H2" s="742"/>
      <c r="I2" s="742"/>
      <c r="J2" s="742"/>
    </row>
    <row r="3" spans="1:16" customFormat="1" ht="20.25" x14ac:dyDescent="0.3">
      <c r="A3" s="666" t="s">
        <v>651</v>
      </c>
      <c r="B3" s="666"/>
      <c r="C3" s="666"/>
      <c r="D3" s="666"/>
      <c r="E3" s="666"/>
      <c r="F3" s="666"/>
      <c r="G3" s="666"/>
      <c r="H3" s="666"/>
      <c r="I3" s="666"/>
      <c r="J3" s="666"/>
    </row>
    <row r="4" spans="1:16" customFormat="1" ht="14.25" customHeight="1" x14ac:dyDescent="0.2"/>
    <row r="5" spans="1:16" ht="15.75" x14ac:dyDescent="0.25">
      <c r="A5" s="745" t="s">
        <v>667</v>
      </c>
      <c r="B5" s="745"/>
      <c r="C5" s="745"/>
      <c r="D5" s="745"/>
      <c r="E5" s="745"/>
      <c r="F5" s="745"/>
      <c r="G5" s="745"/>
      <c r="H5" s="745"/>
      <c r="I5" s="745"/>
      <c r="J5" s="745"/>
    </row>
    <row r="6" spans="1:16" x14ac:dyDescent="0.2">
      <c r="A6" s="1"/>
      <c r="B6" s="1"/>
      <c r="C6" s="1"/>
      <c r="D6" s="1"/>
      <c r="E6" s="1"/>
      <c r="F6" s="1"/>
      <c r="G6" s="1"/>
      <c r="H6" s="1"/>
      <c r="I6" s="1"/>
      <c r="J6" s="1"/>
    </row>
    <row r="7" spans="1:16" x14ac:dyDescent="0.2">
      <c r="A7" s="671" t="s">
        <v>873</v>
      </c>
      <c r="B7" s="671"/>
      <c r="C7" s="31"/>
    </row>
    <row r="8" spans="1:16" s="347" customFormat="1" x14ac:dyDescent="0.2">
      <c r="A8" s="339"/>
      <c r="B8" s="339"/>
      <c r="C8" s="339"/>
      <c r="H8" s="728" t="s">
        <v>821</v>
      </c>
      <c r="I8" s="728"/>
      <c r="J8" s="728"/>
    </row>
    <row r="9" spans="1:16" x14ac:dyDescent="0.2">
      <c r="A9" s="650" t="s">
        <v>1</v>
      </c>
      <c r="B9" s="650" t="s">
        <v>2</v>
      </c>
      <c r="C9" s="632" t="s">
        <v>664</v>
      </c>
      <c r="D9" s="636"/>
      <c r="E9" s="636"/>
      <c r="F9" s="633"/>
      <c r="G9" s="632" t="s">
        <v>102</v>
      </c>
      <c r="H9" s="636"/>
      <c r="I9" s="636"/>
      <c r="J9" s="633"/>
      <c r="O9" s="19"/>
      <c r="P9" s="21"/>
    </row>
    <row r="10" spans="1:16" ht="53.25" customHeight="1" x14ac:dyDescent="0.2">
      <c r="A10" s="650"/>
      <c r="B10" s="650"/>
      <c r="C10" s="5" t="s">
        <v>184</v>
      </c>
      <c r="D10" s="5" t="s">
        <v>13</v>
      </c>
      <c r="E10" s="254" t="s">
        <v>372</v>
      </c>
      <c r="F10" s="7" t="s">
        <v>202</v>
      </c>
      <c r="G10" s="5" t="s">
        <v>184</v>
      </c>
      <c r="H10" s="25" t="s">
        <v>14</v>
      </c>
      <c r="I10" s="103" t="s">
        <v>112</v>
      </c>
      <c r="J10" s="5" t="s">
        <v>203</v>
      </c>
    </row>
    <row r="11" spans="1:16" x14ac:dyDescent="0.2">
      <c r="A11" s="5">
        <v>1</v>
      </c>
      <c r="B11" s="5">
        <v>2</v>
      </c>
      <c r="C11" s="338">
        <v>3</v>
      </c>
      <c r="D11" s="338">
        <v>4</v>
      </c>
      <c r="E11" s="338">
        <v>5</v>
      </c>
      <c r="F11" s="338">
        <v>6</v>
      </c>
      <c r="G11" s="338">
        <v>7</v>
      </c>
      <c r="H11" s="338">
        <v>8</v>
      </c>
      <c r="I11" s="338">
        <v>9</v>
      </c>
      <c r="J11" s="338">
        <v>10</v>
      </c>
    </row>
    <row r="12" spans="1:16" x14ac:dyDescent="0.2">
      <c r="A12" s="8">
        <v>1</v>
      </c>
      <c r="B12" s="9" t="s">
        <v>862</v>
      </c>
      <c r="C12" s="781" t="s">
        <v>926</v>
      </c>
      <c r="D12" s="782"/>
      <c r="E12" s="782"/>
      <c r="F12" s="782"/>
      <c r="G12" s="782"/>
      <c r="H12" s="782"/>
      <c r="I12" s="782"/>
      <c r="J12" s="783"/>
    </row>
    <row r="13" spans="1:16" x14ac:dyDescent="0.2">
      <c r="A13" s="8">
        <v>2</v>
      </c>
      <c r="B13" s="9" t="s">
        <v>863</v>
      </c>
      <c r="C13" s="784"/>
      <c r="D13" s="785"/>
      <c r="E13" s="785"/>
      <c r="F13" s="785"/>
      <c r="G13" s="785"/>
      <c r="H13" s="785"/>
      <c r="I13" s="785"/>
      <c r="J13" s="786"/>
    </row>
    <row r="14" spans="1:16" x14ac:dyDescent="0.2">
      <c r="A14" s="8">
        <v>3</v>
      </c>
      <c r="B14" s="9" t="s">
        <v>864</v>
      </c>
      <c r="C14" s="784"/>
      <c r="D14" s="785"/>
      <c r="E14" s="785"/>
      <c r="F14" s="785"/>
      <c r="G14" s="785"/>
      <c r="H14" s="785"/>
      <c r="I14" s="785"/>
      <c r="J14" s="786"/>
    </row>
    <row r="15" spans="1:16" x14ac:dyDescent="0.2">
      <c r="A15" s="8">
        <v>4</v>
      </c>
      <c r="B15" s="9" t="s">
        <v>865</v>
      </c>
      <c r="C15" s="784"/>
      <c r="D15" s="785"/>
      <c r="E15" s="785"/>
      <c r="F15" s="785"/>
      <c r="G15" s="785"/>
      <c r="H15" s="785"/>
      <c r="I15" s="785"/>
      <c r="J15" s="786"/>
    </row>
    <row r="16" spans="1:16" x14ac:dyDescent="0.2">
      <c r="A16" s="8">
        <v>5</v>
      </c>
      <c r="B16" s="9" t="s">
        <v>866</v>
      </c>
      <c r="C16" s="784"/>
      <c r="D16" s="785"/>
      <c r="E16" s="785"/>
      <c r="F16" s="785"/>
      <c r="G16" s="785"/>
      <c r="H16" s="785"/>
      <c r="I16" s="785"/>
      <c r="J16" s="786"/>
    </row>
    <row r="17" spans="1:10" x14ac:dyDescent="0.2">
      <c r="A17" s="8">
        <v>6</v>
      </c>
      <c r="B17" s="9" t="s">
        <v>867</v>
      </c>
      <c r="C17" s="784"/>
      <c r="D17" s="785"/>
      <c r="E17" s="785"/>
      <c r="F17" s="785"/>
      <c r="G17" s="785"/>
      <c r="H17" s="785"/>
      <c r="I17" s="785"/>
      <c r="J17" s="786"/>
    </row>
    <row r="18" spans="1:10" x14ac:dyDescent="0.2">
      <c r="A18" s="8">
        <v>7</v>
      </c>
      <c r="B18" s="9" t="s">
        <v>868</v>
      </c>
      <c r="C18" s="784"/>
      <c r="D18" s="785"/>
      <c r="E18" s="785"/>
      <c r="F18" s="785"/>
      <c r="G18" s="785"/>
      <c r="H18" s="785"/>
      <c r="I18" s="785"/>
      <c r="J18" s="786"/>
    </row>
    <row r="19" spans="1:10" x14ac:dyDescent="0.2">
      <c r="A19" s="8">
        <v>8</v>
      </c>
      <c r="B19" s="9" t="s">
        <v>869</v>
      </c>
      <c r="C19" s="784"/>
      <c r="D19" s="785"/>
      <c r="E19" s="785"/>
      <c r="F19" s="785"/>
      <c r="G19" s="785"/>
      <c r="H19" s="785"/>
      <c r="I19" s="785"/>
      <c r="J19" s="786"/>
    </row>
    <row r="20" spans="1:10" x14ac:dyDescent="0.2">
      <c r="A20" s="328">
        <v>9</v>
      </c>
      <c r="B20" s="9" t="s">
        <v>870</v>
      </c>
      <c r="C20" s="784"/>
      <c r="D20" s="785"/>
      <c r="E20" s="785"/>
      <c r="F20" s="785"/>
      <c r="G20" s="785"/>
      <c r="H20" s="785"/>
      <c r="I20" s="785"/>
      <c r="J20" s="786"/>
    </row>
    <row r="21" spans="1:10" x14ac:dyDescent="0.2">
      <c r="A21" s="8">
        <v>10</v>
      </c>
      <c r="B21" s="9" t="s">
        <v>871</v>
      </c>
      <c r="C21" s="784"/>
      <c r="D21" s="785"/>
      <c r="E21" s="785"/>
      <c r="F21" s="785"/>
      <c r="G21" s="785"/>
      <c r="H21" s="785"/>
      <c r="I21" s="785"/>
      <c r="J21" s="786"/>
    </row>
    <row r="22" spans="1:10" x14ac:dyDescent="0.2">
      <c r="A22" s="8">
        <v>11</v>
      </c>
      <c r="B22" s="9" t="s">
        <v>872</v>
      </c>
      <c r="C22" s="784"/>
      <c r="D22" s="785"/>
      <c r="E22" s="785"/>
      <c r="F22" s="785"/>
      <c r="G22" s="785"/>
      <c r="H22" s="785"/>
      <c r="I22" s="785"/>
      <c r="J22" s="786"/>
    </row>
    <row r="23" spans="1:10" x14ac:dyDescent="0.2">
      <c r="A23" s="632" t="s">
        <v>15</v>
      </c>
      <c r="B23" s="633"/>
      <c r="C23" s="787"/>
      <c r="D23" s="788"/>
      <c r="E23" s="788"/>
      <c r="F23" s="788"/>
      <c r="G23" s="788"/>
      <c r="H23" s="788"/>
      <c r="I23" s="788"/>
      <c r="J23" s="789"/>
    </row>
    <row r="24" spans="1:10" s="347" customFormat="1" x14ac:dyDescent="0.2">
      <c r="A24" s="11"/>
      <c r="B24" s="11"/>
      <c r="C24" s="342"/>
      <c r="D24" s="342"/>
      <c r="E24" s="342"/>
      <c r="F24" s="342"/>
      <c r="G24" s="342"/>
      <c r="H24" s="342"/>
      <c r="I24" s="342"/>
      <c r="J24" s="342"/>
    </row>
    <row r="25" spans="1:10" s="347" customFormat="1" x14ac:dyDescent="0.2">
      <c r="A25" s="11"/>
      <c r="B25" s="11"/>
      <c r="C25" s="342"/>
      <c r="D25" s="342"/>
      <c r="E25" s="342"/>
      <c r="F25" s="342"/>
      <c r="G25" s="342"/>
      <c r="H25" s="342"/>
      <c r="I25" s="342"/>
      <c r="J25" s="342"/>
    </row>
    <row r="26" spans="1:10" s="347" customFormat="1" x14ac:dyDescent="0.2">
      <c r="A26" s="11"/>
      <c r="B26" s="11"/>
      <c r="C26" s="342"/>
      <c r="D26" s="342"/>
      <c r="E26" s="342"/>
      <c r="F26" s="342"/>
      <c r="G26" s="342"/>
      <c r="H26" s="342"/>
      <c r="I26" s="342"/>
      <c r="J26" s="342"/>
    </row>
    <row r="27" spans="1:10" s="347" customFormat="1" x14ac:dyDescent="0.2">
      <c r="A27" s="11"/>
      <c r="B27" s="11"/>
      <c r="C27" s="342"/>
      <c r="D27" s="342"/>
      <c r="E27" s="342"/>
      <c r="F27" s="342"/>
      <c r="G27" s="342"/>
      <c r="H27" s="342"/>
      <c r="I27" s="342"/>
      <c r="J27" s="342"/>
    </row>
    <row r="28" spans="1:10" x14ac:dyDescent="0.2">
      <c r="A28" s="11"/>
      <c r="B28" s="30"/>
      <c r="C28" s="30"/>
      <c r="D28" s="21"/>
      <c r="E28" s="21"/>
      <c r="F28" s="21"/>
      <c r="G28" s="21"/>
      <c r="H28" s="21"/>
      <c r="I28" s="21"/>
      <c r="J28" s="21"/>
    </row>
    <row r="29" spans="1:10" x14ac:dyDescent="0.2">
      <c r="A29" s="11"/>
      <c r="B29" s="30"/>
      <c r="C29" s="30"/>
      <c r="D29" s="21"/>
      <c r="E29" s="21"/>
      <c r="F29" s="21"/>
      <c r="G29" s="21"/>
      <c r="H29" s="21"/>
      <c r="I29" s="21"/>
      <c r="J29" s="21"/>
    </row>
    <row r="30" spans="1:10" x14ac:dyDescent="0.2">
      <c r="A30" s="11"/>
      <c r="B30" s="30"/>
      <c r="C30" s="30"/>
      <c r="D30" s="21"/>
      <c r="E30" s="21"/>
      <c r="F30" s="21"/>
      <c r="G30" s="21"/>
      <c r="H30" s="21"/>
      <c r="I30" s="21"/>
      <c r="J30" s="21"/>
    </row>
    <row r="31" spans="1:10" ht="15.75" customHeight="1" x14ac:dyDescent="0.2">
      <c r="A31" s="14" t="s">
        <v>10</v>
      </c>
      <c r="B31" s="14"/>
      <c r="C31" s="14"/>
      <c r="D31" s="14"/>
      <c r="E31" s="14"/>
      <c r="F31" s="14"/>
      <c r="G31" s="14"/>
      <c r="J31" s="368" t="s">
        <v>11</v>
      </c>
    </row>
    <row r="32" spans="1:10" ht="12.75" customHeight="1" x14ac:dyDescent="0.2">
      <c r="B32" s="373"/>
      <c r="C32" s="373"/>
      <c r="D32" s="373"/>
      <c r="E32" s="373"/>
      <c r="F32" s="373"/>
      <c r="G32" s="373"/>
      <c r="H32" s="373"/>
      <c r="I32" s="373"/>
      <c r="J32" s="368" t="s">
        <v>877</v>
      </c>
    </row>
    <row r="33" spans="1:10" ht="12.75" customHeight="1" x14ac:dyDescent="0.2">
      <c r="B33" s="373"/>
      <c r="C33" s="373"/>
      <c r="D33" s="373"/>
      <c r="E33" s="373"/>
      <c r="F33" s="373"/>
      <c r="G33" s="373"/>
      <c r="H33" s="373"/>
      <c r="I33" s="373"/>
      <c r="J33" s="368" t="s">
        <v>878</v>
      </c>
    </row>
    <row r="34" spans="1:10" x14ac:dyDescent="0.2">
      <c r="A34" s="14"/>
      <c r="B34" s="14"/>
      <c r="C34" s="14"/>
      <c r="E34" s="14"/>
      <c r="H34" s="671" t="s">
        <v>82</v>
      </c>
      <c r="I34" s="671"/>
      <c r="J34" s="671"/>
    </row>
    <row r="38" spans="1:10" x14ac:dyDescent="0.2">
      <c r="A38" s="762"/>
      <c r="B38" s="762"/>
      <c r="C38" s="762"/>
      <c r="D38" s="762"/>
      <c r="E38" s="762"/>
      <c r="F38" s="762"/>
      <c r="G38" s="762"/>
      <c r="H38" s="762"/>
      <c r="I38" s="762"/>
      <c r="J38" s="762"/>
    </row>
    <row r="40" spans="1:10" x14ac:dyDescent="0.2">
      <c r="A40" s="762"/>
      <c r="B40" s="762"/>
      <c r="C40" s="762"/>
      <c r="D40" s="762"/>
      <c r="E40" s="762"/>
      <c r="F40" s="762"/>
      <c r="G40" s="762"/>
      <c r="H40" s="762"/>
      <c r="I40" s="762"/>
      <c r="J40" s="762"/>
    </row>
  </sheetData>
  <mergeCells count="15">
    <mergeCell ref="H8:J8"/>
    <mergeCell ref="H34:J34"/>
    <mergeCell ref="A38:J38"/>
    <mergeCell ref="A40:J40"/>
    <mergeCell ref="C9:F9"/>
    <mergeCell ref="G9:J9"/>
    <mergeCell ref="A23:B23"/>
    <mergeCell ref="B9:B10"/>
    <mergeCell ref="A9:A10"/>
    <mergeCell ref="C12:J23"/>
    <mergeCell ref="E1:I1"/>
    <mergeCell ref="A2:J2"/>
    <mergeCell ref="A3:J3"/>
    <mergeCell ref="A5:J5"/>
    <mergeCell ref="A7:B7"/>
  </mergeCells>
  <printOptions horizontalCentered="1" verticalCentered="1"/>
  <pageMargins left="0.70866141732283505" right="0.70866141732283505" top="0.23622047244094499" bottom="0" header="0.31496062992126" footer="0.31496062992126"/>
  <pageSetup paperSize="9" scale="9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5"/>
  <sheetViews>
    <sheetView view="pageBreakPreview" zoomScale="90" zoomScaleNormal="100" zoomScaleSheetLayoutView="90" workbookViewId="0">
      <selection activeCell="O23" sqref="O23"/>
    </sheetView>
  </sheetViews>
  <sheetFormatPr defaultRowHeight="12.75" x14ac:dyDescent="0.2"/>
  <cols>
    <col min="1" max="1" width="6.7109375" style="15" customWidth="1"/>
    <col min="2" max="2" width="22" style="15" customWidth="1"/>
    <col min="3" max="3" width="12" style="15" customWidth="1"/>
    <col min="4" max="4" width="10.42578125" style="15" customWidth="1"/>
    <col min="5" max="5" width="10.140625" style="15" customWidth="1"/>
    <col min="6" max="6" width="13" style="15" customWidth="1"/>
    <col min="7" max="7" width="15.140625" style="15" customWidth="1"/>
    <col min="8" max="8" width="12.42578125" style="15" customWidth="1"/>
    <col min="9" max="9" width="12.140625" style="15" customWidth="1"/>
    <col min="10" max="10" width="11.7109375" style="15" customWidth="1"/>
    <col min="11" max="11" width="12" style="15" customWidth="1"/>
    <col min="12" max="12" width="14.140625" style="15" customWidth="1"/>
    <col min="13" max="16384" width="9.140625" style="15"/>
  </cols>
  <sheetData>
    <row r="1" spans="1:18" customFormat="1" ht="15" x14ac:dyDescent="0.2">
      <c r="D1" s="35"/>
      <c r="E1" s="35"/>
      <c r="F1" s="35"/>
      <c r="G1" s="35"/>
      <c r="H1" s="35"/>
      <c r="I1" s="35"/>
      <c r="J1" s="35"/>
      <c r="K1" s="35"/>
      <c r="L1" s="790" t="s">
        <v>61</v>
      </c>
      <c r="M1" s="790"/>
      <c r="N1" s="42"/>
      <c r="O1" s="42"/>
    </row>
    <row r="2" spans="1:18" customFormat="1" ht="15" x14ac:dyDescent="0.2">
      <c r="A2" s="742" t="s">
        <v>0</v>
      </c>
      <c r="B2" s="742"/>
      <c r="C2" s="742"/>
      <c r="D2" s="742"/>
      <c r="E2" s="742"/>
      <c r="F2" s="742"/>
      <c r="G2" s="742"/>
      <c r="H2" s="742"/>
      <c r="I2" s="742"/>
      <c r="J2" s="742"/>
      <c r="K2" s="742"/>
      <c r="L2" s="742"/>
      <c r="M2" s="44"/>
      <c r="N2" s="44"/>
      <c r="O2" s="44"/>
    </row>
    <row r="3" spans="1:18" customFormat="1" ht="20.25" x14ac:dyDescent="0.3">
      <c r="A3" s="666" t="s">
        <v>651</v>
      </c>
      <c r="B3" s="666"/>
      <c r="C3" s="666"/>
      <c r="D3" s="666"/>
      <c r="E3" s="666"/>
      <c r="F3" s="666"/>
      <c r="G3" s="666"/>
      <c r="H3" s="666"/>
      <c r="I3" s="666"/>
      <c r="J3" s="666"/>
      <c r="K3" s="666"/>
      <c r="L3" s="666"/>
      <c r="M3" s="43"/>
      <c r="N3" s="43"/>
      <c r="O3" s="43"/>
    </row>
    <row r="4" spans="1:18" customFormat="1" ht="10.5" customHeight="1" x14ac:dyDescent="0.2"/>
    <row r="5" spans="1:18" ht="19.5" customHeight="1" x14ac:dyDescent="0.25">
      <c r="A5" s="745" t="s">
        <v>746</v>
      </c>
      <c r="B5" s="745"/>
      <c r="C5" s="745"/>
      <c r="D5" s="745"/>
      <c r="E5" s="745"/>
      <c r="F5" s="745"/>
      <c r="G5" s="745"/>
      <c r="H5" s="745"/>
      <c r="I5" s="745"/>
      <c r="J5" s="745"/>
      <c r="K5" s="745"/>
      <c r="L5" s="745"/>
    </row>
    <row r="6" spans="1:18" x14ac:dyDescent="0.2">
      <c r="A6" s="22"/>
      <c r="B6" s="22"/>
      <c r="C6" s="22"/>
      <c r="D6" s="22"/>
      <c r="E6" s="22"/>
      <c r="F6" s="22"/>
      <c r="G6" s="22"/>
      <c r="H6" s="22"/>
      <c r="I6" s="22"/>
      <c r="J6" s="22"/>
      <c r="K6" s="22"/>
      <c r="L6" s="22"/>
    </row>
    <row r="7" spans="1:18" x14ac:dyDescent="0.2">
      <c r="A7" s="671" t="s">
        <v>873</v>
      </c>
      <c r="B7" s="671"/>
      <c r="F7" s="791" t="s">
        <v>17</v>
      </c>
      <c r="G7" s="791"/>
      <c r="H7" s="791"/>
      <c r="I7" s="791"/>
      <c r="J7" s="791"/>
      <c r="K7" s="791"/>
      <c r="L7" s="791"/>
    </row>
    <row r="8" spans="1:18" x14ac:dyDescent="0.2">
      <c r="A8" s="31"/>
      <c r="B8" s="31"/>
      <c r="F8" s="16"/>
      <c r="G8" s="100"/>
      <c r="H8" s="100"/>
      <c r="I8" s="792" t="s">
        <v>822</v>
      </c>
      <c r="J8" s="792"/>
      <c r="K8" s="792"/>
      <c r="L8" s="792"/>
    </row>
    <row r="9" spans="1:18" s="14" customFormat="1" ht="12.75" customHeight="1" x14ac:dyDescent="0.2">
      <c r="A9" s="737" t="s">
        <v>1</v>
      </c>
      <c r="B9" s="737" t="s">
        <v>2</v>
      </c>
      <c r="C9" s="652" t="s">
        <v>18</v>
      </c>
      <c r="D9" s="684"/>
      <c r="E9" s="684"/>
      <c r="F9" s="684"/>
      <c r="G9" s="684"/>
      <c r="H9" s="652" t="s">
        <v>40</v>
      </c>
      <c r="I9" s="684"/>
      <c r="J9" s="684"/>
      <c r="K9" s="684"/>
      <c r="L9" s="684"/>
      <c r="Q9" s="29"/>
      <c r="R9" s="30"/>
    </row>
    <row r="10" spans="1:18" s="14" customFormat="1" ht="77.45" customHeight="1" x14ac:dyDescent="0.2">
      <c r="A10" s="738"/>
      <c r="B10" s="738"/>
      <c r="C10" s="5" t="s">
        <v>668</v>
      </c>
      <c r="D10" s="5" t="s">
        <v>669</v>
      </c>
      <c r="E10" s="5" t="s">
        <v>68</v>
      </c>
      <c r="F10" s="5" t="s">
        <v>69</v>
      </c>
      <c r="G10" s="5" t="s">
        <v>747</v>
      </c>
      <c r="H10" s="5" t="s">
        <v>668</v>
      </c>
      <c r="I10" s="5" t="s">
        <v>669</v>
      </c>
      <c r="J10" s="5" t="s">
        <v>68</v>
      </c>
      <c r="K10" s="5" t="s">
        <v>69</v>
      </c>
      <c r="L10" s="5" t="s">
        <v>748</v>
      </c>
    </row>
    <row r="11" spans="1:18" s="14" customFormat="1" x14ac:dyDescent="0.2">
      <c r="A11" s="5">
        <v>1</v>
      </c>
      <c r="B11" s="5">
        <v>2</v>
      </c>
      <c r="C11" s="5">
        <v>3</v>
      </c>
      <c r="D11" s="5">
        <v>4</v>
      </c>
      <c r="E11" s="5">
        <v>5</v>
      </c>
      <c r="F11" s="5">
        <v>6</v>
      </c>
      <c r="G11" s="5">
        <v>7</v>
      </c>
      <c r="H11" s="5">
        <v>8</v>
      </c>
      <c r="I11" s="5">
        <v>9</v>
      </c>
      <c r="J11" s="5">
        <v>10</v>
      </c>
      <c r="K11" s="5">
        <v>11</v>
      </c>
      <c r="L11" s="5">
        <v>12</v>
      </c>
    </row>
    <row r="12" spans="1:18" x14ac:dyDescent="0.2">
      <c r="A12" s="8">
        <v>1</v>
      </c>
      <c r="B12" s="9" t="s">
        <v>862</v>
      </c>
      <c r="C12" s="451">
        <v>1527.52</v>
      </c>
      <c r="D12" s="451">
        <v>0.19200000000000017</v>
      </c>
      <c r="E12" s="451">
        <v>1527.3224</v>
      </c>
      <c r="F12" s="451">
        <v>1476.4936000000002</v>
      </c>
      <c r="G12" s="451">
        <f>D12+E12-F12</f>
        <v>51.020799999999781</v>
      </c>
      <c r="H12" s="450">
        <v>0</v>
      </c>
      <c r="I12" s="450">
        <v>0</v>
      </c>
      <c r="J12" s="450">
        <v>0</v>
      </c>
      <c r="K12" s="450">
        <v>0</v>
      </c>
      <c r="L12" s="450">
        <v>0</v>
      </c>
      <c r="M12" s="466"/>
    </row>
    <row r="13" spans="1:18" x14ac:dyDescent="0.2">
      <c r="A13" s="8">
        <v>2</v>
      </c>
      <c r="B13" s="9" t="s">
        <v>863</v>
      </c>
      <c r="C13" s="451">
        <v>789.04000000000008</v>
      </c>
      <c r="D13" s="451">
        <v>0</v>
      </c>
      <c r="E13" s="451">
        <v>789.04120000000012</v>
      </c>
      <c r="F13" s="451">
        <v>740.8066</v>
      </c>
      <c r="G13" s="451">
        <f t="shared" ref="G13:G22" si="0">D13+E13-F13</f>
        <v>48.234600000000114</v>
      </c>
      <c r="H13" s="450">
        <v>0</v>
      </c>
      <c r="I13" s="450">
        <v>0</v>
      </c>
      <c r="J13" s="450">
        <v>0</v>
      </c>
      <c r="K13" s="450">
        <v>0</v>
      </c>
      <c r="L13" s="450">
        <v>0</v>
      </c>
      <c r="M13" s="466"/>
      <c r="N13" s="489"/>
    </row>
    <row r="14" spans="1:18" x14ac:dyDescent="0.2">
      <c r="A14" s="8">
        <v>3</v>
      </c>
      <c r="B14" s="9" t="s">
        <v>864</v>
      </c>
      <c r="C14" s="451">
        <v>1005.9000000000001</v>
      </c>
      <c r="D14" s="451">
        <v>0</v>
      </c>
      <c r="E14" s="451">
        <v>1005.9006000000002</v>
      </c>
      <c r="F14" s="451">
        <v>929.86419999999998</v>
      </c>
      <c r="G14" s="451">
        <f t="shared" si="0"/>
        <v>76.036400000000185</v>
      </c>
      <c r="H14" s="450">
        <v>0</v>
      </c>
      <c r="I14" s="450">
        <v>0</v>
      </c>
      <c r="J14" s="450">
        <v>0</v>
      </c>
      <c r="K14" s="450">
        <v>0</v>
      </c>
      <c r="L14" s="450">
        <v>0</v>
      </c>
      <c r="M14" s="466"/>
      <c r="N14" s="489"/>
    </row>
    <row r="15" spans="1:18" x14ac:dyDescent="0.2">
      <c r="A15" s="8">
        <v>4</v>
      </c>
      <c r="B15" s="9" t="s">
        <v>865</v>
      </c>
      <c r="C15" s="451">
        <v>382.46000000000004</v>
      </c>
      <c r="D15" s="451">
        <v>0</v>
      </c>
      <c r="E15" s="451">
        <v>382.46000000000004</v>
      </c>
      <c r="F15" s="451">
        <v>372.65999999999997</v>
      </c>
      <c r="G15" s="451">
        <f t="shared" si="0"/>
        <v>9.8000000000000682</v>
      </c>
      <c r="H15" s="450">
        <v>0</v>
      </c>
      <c r="I15" s="450">
        <v>0</v>
      </c>
      <c r="J15" s="450">
        <v>0</v>
      </c>
      <c r="K15" s="450">
        <v>0</v>
      </c>
      <c r="L15" s="450">
        <v>0</v>
      </c>
      <c r="M15" s="466"/>
      <c r="N15" s="489"/>
    </row>
    <row r="16" spans="1:18" x14ac:dyDescent="0.2">
      <c r="A16" s="8">
        <v>5</v>
      </c>
      <c r="B16" s="9" t="s">
        <v>866</v>
      </c>
      <c r="C16" s="451">
        <v>706.80000000000007</v>
      </c>
      <c r="D16" s="451">
        <v>6.8516000000000048</v>
      </c>
      <c r="E16" s="451">
        <v>699.95040000000006</v>
      </c>
      <c r="F16" s="451">
        <v>687.26400000000012</v>
      </c>
      <c r="G16" s="451">
        <f t="shared" si="0"/>
        <v>19.537999999999897</v>
      </c>
      <c r="H16" s="450">
        <v>0</v>
      </c>
      <c r="I16" s="450">
        <v>0</v>
      </c>
      <c r="J16" s="450">
        <v>0</v>
      </c>
      <c r="K16" s="450">
        <v>0</v>
      </c>
      <c r="L16" s="450">
        <v>0</v>
      </c>
      <c r="M16" s="466"/>
      <c r="N16" s="489"/>
    </row>
    <row r="17" spans="1:14" x14ac:dyDescent="0.2">
      <c r="A17" s="8">
        <v>6</v>
      </c>
      <c r="B17" s="9" t="s">
        <v>867</v>
      </c>
      <c r="C17" s="451">
        <v>376.74</v>
      </c>
      <c r="D17" s="451">
        <v>10.124099999999999</v>
      </c>
      <c r="E17" s="451">
        <v>366.61620000000005</v>
      </c>
      <c r="F17" s="451">
        <v>363.34710000000001</v>
      </c>
      <c r="G17" s="451">
        <f t="shared" si="0"/>
        <v>13.393200000000036</v>
      </c>
      <c r="H17" s="450">
        <v>0</v>
      </c>
      <c r="I17" s="450">
        <v>0</v>
      </c>
      <c r="J17" s="450">
        <v>0</v>
      </c>
      <c r="K17" s="450">
        <v>0</v>
      </c>
      <c r="L17" s="450">
        <v>0</v>
      </c>
      <c r="M17" s="466"/>
      <c r="N17" s="489"/>
    </row>
    <row r="18" spans="1:14" x14ac:dyDescent="0.2">
      <c r="A18" s="8">
        <v>7</v>
      </c>
      <c r="B18" s="9" t="s">
        <v>868</v>
      </c>
      <c r="C18" s="451">
        <v>457.98</v>
      </c>
      <c r="D18" s="451">
        <v>20.264999999999958</v>
      </c>
      <c r="E18" s="451">
        <v>437.71699999999998</v>
      </c>
      <c r="F18" s="451">
        <v>457.98199999999997</v>
      </c>
      <c r="G18" s="451">
        <f t="shared" si="0"/>
        <v>0</v>
      </c>
      <c r="H18" s="450">
        <v>0</v>
      </c>
      <c r="I18" s="450">
        <v>0</v>
      </c>
      <c r="J18" s="450">
        <v>0</v>
      </c>
      <c r="K18" s="450">
        <v>0</v>
      </c>
      <c r="L18" s="450">
        <v>0</v>
      </c>
      <c r="M18" s="466"/>
      <c r="N18" s="489"/>
    </row>
    <row r="19" spans="1:14" x14ac:dyDescent="0.2">
      <c r="A19" s="8">
        <v>8</v>
      </c>
      <c r="B19" s="9" t="s">
        <v>869</v>
      </c>
      <c r="C19" s="451">
        <v>543.82000000000005</v>
      </c>
      <c r="D19" s="451">
        <v>0</v>
      </c>
      <c r="E19" s="451">
        <v>543.82150000000001</v>
      </c>
      <c r="F19" s="451">
        <v>524.78929999999991</v>
      </c>
      <c r="G19" s="451">
        <f t="shared" si="0"/>
        <v>19.032200000000103</v>
      </c>
      <c r="H19" s="450">
        <v>0</v>
      </c>
      <c r="I19" s="450">
        <v>0</v>
      </c>
      <c r="J19" s="450">
        <v>0</v>
      </c>
      <c r="K19" s="450">
        <v>0</v>
      </c>
      <c r="L19" s="450">
        <v>0</v>
      </c>
      <c r="M19" s="466"/>
      <c r="N19" s="489"/>
    </row>
    <row r="20" spans="1:14" x14ac:dyDescent="0.2">
      <c r="A20" s="328">
        <v>9</v>
      </c>
      <c r="B20" s="9" t="s">
        <v>870</v>
      </c>
      <c r="C20" s="451">
        <v>1050.0800000000002</v>
      </c>
      <c r="D20" s="451">
        <v>0</v>
      </c>
      <c r="E20" s="451">
        <v>1050.0812000000001</v>
      </c>
      <c r="F20" s="451">
        <v>1050.0812000000001</v>
      </c>
      <c r="G20" s="451">
        <f t="shared" si="0"/>
        <v>0</v>
      </c>
      <c r="H20" s="450">
        <v>0</v>
      </c>
      <c r="I20" s="450">
        <v>0</v>
      </c>
      <c r="J20" s="450">
        <v>0</v>
      </c>
      <c r="K20" s="450">
        <v>0</v>
      </c>
      <c r="L20" s="450">
        <v>0</v>
      </c>
      <c r="M20" s="466"/>
      <c r="N20" s="489"/>
    </row>
    <row r="21" spans="1:14" x14ac:dyDescent="0.2">
      <c r="A21" s="8">
        <v>10</v>
      </c>
      <c r="B21" s="9" t="s">
        <v>871</v>
      </c>
      <c r="C21" s="451">
        <v>382.38</v>
      </c>
      <c r="D21" s="451">
        <v>0</v>
      </c>
      <c r="E21" s="451">
        <v>382.38300000000004</v>
      </c>
      <c r="F21" s="451">
        <v>379.24480000000005</v>
      </c>
      <c r="G21" s="451">
        <f t="shared" si="0"/>
        <v>3.1381999999999834</v>
      </c>
      <c r="H21" s="450">
        <v>0</v>
      </c>
      <c r="I21" s="450">
        <v>0</v>
      </c>
      <c r="J21" s="450">
        <v>0</v>
      </c>
      <c r="K21" s="450">
        <v>0</v>
      </c>
      <c r="L21" s="450">
        <v>0</v>
      </c>
      <c r="M21" s="466"/>
      <c r="N21" s="489"/>
    </row>
    <row r="22" spans="1:14" x14ac:dyDescent="0.2">
      <c r="A22" s="8">
        <v>11</v>
      </c>
      <c r="B22" s="9" t="s">
        <v>872</v>
      </c>
      <c r="C22" s="451">
        <v>477.70000000000005</v>
      </c>
      <c r="D22" s="451">
        <v>19.279999999999998</v>
      </c>
      <c r="E22" s="451">
        <v>458.42000000000007</v>
      </c>
      <c r="F22" s="451">
        <v>477.7</v>
      </c>
      <c r="G22" s="451">
        <f t="shared" si="0"/>
        <v>0</v>
      </c>
      <c r="H22" s="450">
        <v>0</v>
      </c>
      <c r="I22" s="450">
        <v>0</v>
      </c>
      <c r="J22" s="450">
        <v>0</v>
      </c>
      <c r="K22" s="450">
        <v>0</v>
      </c>
      <c r="L22" s="450">
        <v>0</v>
      </c>
      <c r="M22" s="466"/>
      <c r="N22" s="489"/>
    </row>
    <row r="23" spans="1:14" x14ac:dyDescent="0.2">
      <c r="A23" s="3" t="s">
        <v>15</v>
      </c>
      <c r="B23" s="19"/>
      <c r="C23" s="451">
        <f t="shared" ref="C23:F23" si="1">SUM(C12:C22)</f>
        <v>7700.42</v>
      </c>
      <c r="D23" s="451">
        <f t="shared" si="1"/>
        <v>56.712699999999955</v>
      </c>
      <c r="E23" s="451">
        <f t="shared" si="1"/>
        <v>7643.7134999999998</v>
      </c>
      <c r="F23" s="451">
        <f t="shared" si="1"/>
        <v>7460.2328000000007</v>
      </c>
      <c r="G23" s="451">
        <f>SUM(G12:G22)</f>
        <v>240.19340000000017</v>
      </c>
      <c r="H23" s="450">
        <v>0</v>
      </c>
      <c r="I23" s="450">
        <v>0</v>
      </c>
      <c r="J23" s="450">
        <v>0</v>
      </c>
      <c r="K23" s="450">
        <v>0</v>
      </c>
      <c r="L23" s="450">
        <v>0</v>
      </c>
    </row>
    <row r="24" spans="1:14" x14ac:dyDescent="0.2">
      <c r="A24" s="20" t="s">
        <v>749</v>
      </c>
      <c r="B24" s="21"/>
      <c r="C24" s="21"/>
      <c r="D24" s="21"/>
      <c r="E24" s="21"/>
      <c r="F24" s="21"/>
      <c r="G24" s="21"/>
      <c r="H24" s="21"/>
      <c r="I24" s="21"/>
      <c r="J24" s="21"/>
      <c r="K24" s="21"/>
      <c r="L24" s="21"/>
    </row>
    <row r="25" spans="1:14" s="347" customFormat="1" x14ac:dyDescent="0.2">
      <c r="A25" s="20"/>
      <c r="B25" s="21"/>
      <c r="C25" s="21"/>
      <c r="D25" s="21"/>
      <c r="E25" s="21"/>
      <c r="F25" s="21"/>
      <c r="G25" s="21"/>
      <c r="H25" s="21"/>
      <c r="I25" s="21"/>
      <c r="J25" s="21"/>
      <c r="K25" s="21"/>
      <c r="L25" s="21"/>
    </row>
    <row r="26" spans="1:14" s="347" customFormat="1" x14ac:dyDescent="0.2">
      <c r="A26" s="20"/>
      <c r="B26" s="21"/>
      <c r="C26" s="21"/>
      <c r="D26" s="21"/>
      <c r="E26" s="21"/>
      <c r="F26" s="21"/>
      <c r="G26" s="21"/>
      <c r="H26" s="21"/>
      <c r="I26" s="21"/>
      <c r="J26" s="21"/>
      <c r="K26" s="21"/>
      <c r="L26" s="21"/>
    </row>
    <row r="27" spans="1:14" s="347" customFormat="1" x14ac:dyDescent="0.2">
      <c r="A27" s="20"/>
      <c r="B27" s="21"/>
      <c r="C27" s="21"/>
      <c r="D27" s="21"/>
      <c r="E27" s="21"/>
      <c r="F27" s="21"/>
      <c r="G27" s="21"/>
      <c r="H27" s="21"/>
      <c r="I27" s="21"/>
      <c r="J27" s="21"/>
      <c r="K27" s="21"/>
      <c r="L27" s="21"/>
    </row>
    <row r="28" spans="1:14" s="347" customFormat="1" x14ac:dyDescent="0.2">
      <c r="A28" s="20"/>
      <c r="B28" s="21"/>
      <c r="C28" s="21"/>
      <c r="D28" s="21"/>
      <c r="E28" s="21"/>
      <c r="F28" s="21"/>
      <c r="G28" s="21"/>
      <c r="H28" s="21"/>
      <c r="I28" s="21"/>
      <c r="J28" s="21"/>
      <c r="K28" s="21"/>
      <c r="L28" s="21"/>
    </row>
    <row r="29" spans="1:14" ht="15.75" customHeight="1" x14ac:dyDescent="0.2">
      <c r="A29" s="14"/>
      <c r="B29" s="14"/>
      <c r="C29" s="14"/>
      <c r="D29" s="14"/>
      <c r="E29" s="14"/>
      <c r="F29" s="14"/>
      <c r="G29" s="14"/>
      <c r="H29" s="14"/>
      <c r="I29" s="14"/>
      <c r="J29" s="14"/>
      <c r="K29" s="14"/>
      <c r="L29" s="14"/>
    </row>
    <row r="30" spans="1:14" x14ac:dyDescent="0.2">
      <c r="B30" s="373"/>
      <c r="C30" s="373"/>
      <c r="D30" s="373"/>
      <c r="E30" s="373"/>
      <c r="F30" s="373"/>
      <c r="G30" s="373"/>
      <c r="H30" s="373"/>
      <c r="I30" s="373"/>
      <c r="J30" s="373"/>
      <c r="K30" s="373"/>
      <c r="L30" s="368" t="s">
        <v>11</v>
      </c>
    </row>
    <row r="31" spans="1:14" ht="12.75" customHeight="1" x14ac:dyDescent="0.2">
      <c r="B31" s="373"/>
      <c r="C31" s="373"/>
      <c r="D31" s="373"/>
      <c r="E31" s="373"/>
      <c r="F31" s="373"/>
      <c r="G31" s="373"/>
      <c r="H31" s="373"/>
      <c r="I31" s="373"/>
      <c r="J31" s="373"/>
      <c r="K31" s="373"/>
      <c r="L31" s="368" t="s">
        <v>877</v>
      </c>
    </row>
    <row r="32" spans="1:14" ht="12.75" customHeight="1" x14ac:dyDescent="0.2">
      <c r="B32" s="373"/>
      <c r="C32" s="373"/>
      <c r="D32" s="373"/>
      <c r="E32" s="373"/>
      <c r="F32" s="373"/>
      <c r="G32" s="373"/>
      <c r="H32" s="373"/>
      <c r="I32" s="373"/>
      <c r="J32" s="373"/>
      <c r="K32" s="373"/>
      <c r="L32" s="368" t="s">
        <v>878</v>
      </c>
    </row>
    <row r="33" spans="1:12" x14ac:dyDescent="0.2">
      <c r="A33" s="14" t="s">
        <v>19</v>
      </c>
      <c r="B33" s="14"/>
      <c r="C33" s="14"/>
      <c r="D33" s="14"/>
      <c r="E33" s="14"/>
      <c r="F33" s="14"/>
      <c r="J33" s="671" t="s">
        <v>82</v>
      </c>
      <c r="K33" s="671"/>
      <c r="L33" s="671"/>
    </row>
    <row r="34" spans="1:12" x14ac:dyDescent="0.2">
      <c r="A34" s="14"/>
    </row>
    <row r="35" spans="1:12" x14ac:dyDescent="0.2">
      <c r="A35" s="746"/>
      <c r="B35" s="746"/>
      <c r="C35" s="746"/>
      <c r="D35" s="746"/>
      <c r="E35" s="746"/>
      <c r="F35" s="746"/>
      <c r="G35" s="746"/>
      <c r="H35" s="746"/>
      <c r="I35" s="746"/>
      <c r="J35" s="746"/>
      <c r="K35" s="746"/>
      <c r="L35" s="746"/>
    </row>
  </sheetData>
  <mergeCells count="13">
    <mergeCell ref="A35:L35"/>
    <mergeCell ref="F7:L7"/>
    <mergeCell ref="A9:A10"/>
    <mergeCell ref="B9:B10"/>
    <mergeCell ref="J33:L33"/>
    <mergeCell ref="C9:G9"/>
    <mergeCell ref="H9:L9"/>
    <mergeCell ref="I8:L8"/>
    <mergeCell ref="L1:M1"/>
    <mergeCell ref="A3:L3"/>
    <mergeCell ref="A2:L2"/>
    <mergeCell ref="A5:L5"/>
    <mergeCell ref="A7:B7"/>
  </mergeCells>
  <phoneticPr fontId="0" type="noConversion"/>
  <printOptions horizontalCentered="1" verticalCentered="1"/>
  <pageMargins left="0.70866141732283505" right="0.70866141732283505" top="0.23622047244094499" bottom="0" header="0.31496062992126" footer="0.31496062992126"/>
  <pageSetup paperSize="9" scale="88" orientation="landscape" r:id="rId1"/>
  <rowBreaks count="1" manualBreakCount="1">
    <brk id="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6"/>
  <sheetViews>
    <sheetView view="pageBreakPreview" topLeftCell="A22" zoomScale="120" zoomScaleSheetLayoutView="120" workbookViewId="0">
      <selection activeCell="R25" sqref="R25"/>
    </sheetView>
  </sheetViews>
  <sheetFormatPr defaultRowHeight="12.75" x14ac:dyDescent="0.2"/>
  <cols>
    <col min="1" max="1" width="8.7109375" customWidth="1"/>
    <col min="2" max="2" width="11" customWidth="1"/>
    <col min="3" max="3" width="114.5703125" customWidth="1"/>
  </cols>
  <sheetData>
    <row r="1" spans="1:7" ht="21.75" customHeight="1" x14ac:dyDescent="0.25">
      <c r="A1" s="630" t="s">
        <v>568</v>
      </c>
      <c r="B1" s="630"/>
      <c r="C1" s="630"/>
      <c r="D1" s="630"/>
      <c r="E1" s="292"/>
      <c r="F1" s="292"/>
      <c r="G1" s="292"/>
    </row>
    <row r="2" spans="1:7" x14ac:dyDescent="0.2">
      <c r="A2" s="3" t="s">
        <v>72</v>
      </c>
      <c r="B2" s="3" t="s">
        <v>569</v>
      </c>
      <c r="C2" s="3" t="s">
        <v>570</v>
      </c>
    </row>
    <row r="3" spans="1:7" x14ac:dyDescent="0.2">
      <c r="A3" s="8">
        <v>1</v>
      </c>
      <c r="B3" s="293" t="s">
        <v>571</v>
      </c>
      <c r="C3" s="293" t="s">
        <v>784</v>
      </c>
    </row>
    <row r="4" spans="1:7" x14ac:dyDescent="0.2">
      <c r="A4" s="8">
        <v>2</v>
      </c>
      <c r="B4" s="293" t="s">
        <v>572</v>
      </c>
      <c r="C4" s="293" t="s">
        <v>785</v>
      </c>
    </row>
    <row r="5" spans="1:7" x14ac:dyDescent="0.2">
      <c r="A5" s="8">
        <v>3</v>
      </c>
      <c r="B5" s="293" t="s">
        <v>573</v>
      </c>
      <c r="C5" s="293" t="s">
        <v>786</v>
      </c>
    </row>
    <row r="6" spans="1:7" x14ac:dyDescent="0.2">
      <c r="A6" s="8">
        <v>4</v>
      </c>
      <c r="B6" s="293" t="s">
        <v>574</v>
      </c>
      <c r="C6" s="293" t="s">
        <v>787</v>
      </c>
    </row>
    <row r="7" spans="1:7" x14ac:dyDescent="0.2">
      <c r="A7" s="8">
        <v>5</v>
      </c>
      <c r="B7" s="293" t="s">
        <v>575</v>
      </c>
      <c r="C7" s="293" t="s">
        <v>788</v>
      </c>
    </row>
    <row r="8" spans="1:7" x14ac:dyDescent="0.2">
      <c r="A8" s="8">
        <v>6</v>
      </c>
      <c r="B8" s="293" t="s">
        <v>576</v>
      </c>
      <c r="C8" s="293" t="s">
        <v>789</v>
      </c>
    </row>
    <row r="9" spans="1:7" x14ac:dyDescent="0.2">
      <c r="A9" s="8">
        <v>7</v>
      </c>
      <c r="B9" s="293" t="s">
        <v>577</v>
      </c>
      <c r="C9" s="293" t="s">
        <v>790</v>
      </c>
    </row>
    <row r="10" spans="1:7" x14ac:dyDescent="0.2">
      <c r="A10" s="8">
        <v>8</v>
      </c>
      <c r="B10" s="293" t="s">
        <v>578</v>
      </c>
      <c r="C10" s="293" t="s">
        <v>791</v>
      </c>
    </row>
    <row r="11" spans="1:7" x14ac:dyDescent="0.2">
      <c r="A11" s="8">
        <v>9</v>
      </c>
      <c r="B11" s="293" t="s">
        <v>579</v>
      </c>
      <c r="C11" s="293" t="s">
        <v>580</v>
      </c>
    </row>
    <row r="12" spans="1:7" x14ac:dyDescent="0.2">
      <c r="A12" s="8">
        <v>10</v>
      </c>
      <c r="B12" s="293" t="s">
        <v>778</v>
      </c>
      <c r="C12" s="293" t="s">
        <v>779</v>
      </c>
    </row>
    <row r="13" spans="1:7" x14ac:dyDescent="0.2">
      <c r="A13" s="8">
        <v>11</v>
      </c>
      <c r="B13" s="293" t="s">
        <v>581</v>
      </c>
      <c r="C13" s="293" t="s">
        <v>792</v>
      </c>
    </row>
    <row r="14" spans="1:7" x14ac:dyDescent="0.2">
      <c r="A14" s="8">
        <v>12</v>
      </c>
      <c r="B14" s="293" t="s">
        <v>582</v>
      </c>
      <c r="C14" s="293" t="s">
        <v>793</v>
      </c>
    </row>
    <row r="15" spans="1:7" x14ac:dyDescent="0.2">
      <c r="A15" s="8">
        <v>13</v>
      </c>
      <c r="B15" s="293" t="s">
        <v>583</v>
      </c>
      <c r="C15" s="293" t="s">
        <v>794</v>
      </c>
    </row>
    <row r="16" spans="1:7" x14ac:dyDescent="0.2">
      <c r="A16" s="8">
        <v>14</v>
      </c>
      <c r="B16" s="293" t="s">
        <v>584</v>
      </c>
      <c r="C16" s="293" t="s">
        <v>795</v>
      </c>
    </row>
    <row r="17" spans="1:3" x14ac:dyDescent="0.2">
      <c r="A17" s="8">
        <v>15</v>
      </c>
      <c r="B17" s="293" t="s">
        <v>585</v>
      </c>
      <c r="C17" s="293" t="s">
        <v>783</v>
      </c>
    </row>
    <row r="18" spans="1:3" x14ac:dyDescent="0.2">
      <c r="A18" s="8">
        <v>16</v>
      </c>
      <c r="B18" s="293" t="s">
        <v>586</v>
      </c>
      <c r="C18" s="293" t="s">
        <v>796</v>
      </c>
    </row>
    <row r="19" spans="1:3" x14ac:dyDescent="0.2">
      <c r="A19" s="8">
        <v>17</v>
      </c>
      <c r="B19" s="293" t="s">
        <v>587</v>
      </c>
      <c r="C19" s="293" t="s">
        <v>797</v>
      </c>
    </row>
    <row r="20" spans="1:3" x14ac:dyDescent="0.2">
      <c r="A20" s="8">
        <v>18</v>
      </c>
      <c r="B20" s="293" t="s">
        <v>588</v>
      </c>
      <c r="C20" s="293" t="s">
        <v>798</v>
      </c>
    </row>
    <row r="21" spans="1:3" x14ac:dyDescent="0.2">
      <c r="A21" s="8">
        <v>19</v>
      </c>
      <c r="B21" s="293" t="s">
        <v>589</v>
      </c>
      <c r="C21" s="293" t="s">
        <v>799</v>
      </c>
    </row>
    <row r="22" spans="1:3" x14ac:dyDescent="0.2">
      <c r="A22" s="8">
        <v>20</v>
      </c>
      <c r="B22" s="293" t="s">
        <v>590</v>
      </c>
      <c r="C22" s="293" t="s">
        <v>800</v>
      </c>
    </row>
    <row r="23" spans="1:3" x14ac:dyDescent="0.2">
      <c r="A23" s="8">
        <v>21</v>
      </c>
      <c r="B23" s="293" t="s">
        <v>591</v>
      </c>
      <c r="C23" s="293" t="s">
        <v>801</v>
      </c>
    </row>
    <row r="24" spans="1:3" x14ac:dyDescent="0.2">
      <c r="A24" s="8">
        <v>22</v>
      </c>
      <c r="B24" s="293" t="s">
        <v>592</v>
      </c>
      <c r="C24" s="293" t="s">
        <v>593</v>
      </c>
    </row>
    <row r="25" spans="1:3" x14ac:dyDescent="0.2">
      <c r="A25" s="8">
        <v>23</v>
      </c>
      <c r="B25" s="293" t="s">
        <v>594</v>
      </c>
      <c r="C25" s="293" t="s">
        <v>595</v>
      </c>
    </row>
    <row r="26" spans="1:3" x14ac:dyDescent="0.2">
      <c r="A26" s="8">
        <v>24</v>
      </c>
      <c r="B26" s="293" t="s">
        <v>596</v>
      </c>
      <c r="C26" s="293" t="s">
        <v>802</v>
      </c>
    </row>
    <row r="27" spans="1:3" x14ac:dyDescent="0.2">
      <c r="A27" s="8">
        <v>25</v>
      </c>
      <c r="B27" s="293" t="s">
        <v>597</v>
      </c>
      <c r="C27" s="293" t="s">
        <v>803</v>
      </c>
    </row>
    <row r="28" spans="1:3" x14ac:dyDescent="0.2">
      <c r="A28" s="8">
        <v>26</v>
      </c>
      <c r="B28" s="293" t="s">
        <v>598</v>
      </c>
      <c r="C28" s="293" t="s">
        <v>804</v>
      </c>
    </row>
    <row r="29" spans="1:3" x14ac:dyDescent="0.2">
      <c r="A29" s="8">
        <v>27</v>
      </c>
      <c r="B29" s="293" t="s">
        <v>599</v>
      </c>
      <c r="C29" s="293" t="s">
        <v>600</v>
      </c>
    </row>
    <row r="30" spans="1:3" x14ac:dyDescent="0.2">
      <c r="A30" s="8">
        <v>28</v>
      </c>
      <c r="B30" s="293" t="s">
        <v>601</v>
      </c>
      <c r="C30" s="293" t="s">
        <v>602</v>
      </c>
    </row>
    <row r="31" spans="1:3" x14ac:dyDescent="0.2">
      <c r="A31" s="8">
        <v>29</v>
      </c>
      <c r="B31" s="293" t="s">
        <v>603</v>
      </c>
      <c r="C31" s="293" t="s">
        <v>604</v>
      </c>
    </row>
    <row r="32" spans="1:3" x14ac:dyDescent="0.2">
      <c r="A32" s="8">
        <v>30</v>
      </c>
      <c r="B32" s="293" t="s">
        <v>777</v>
      </c>
      <c r="C32" s="293" t="s">
        <v>776</v>
      </c>
    </row>
    <row r="33" spans="1:3" x14ac:dyDescent="0.2">
      <c r="A33" s="8">
        <v>31</v>
      </c>
      <c r="B33" s="293" t="s">
        <v>859</v>
      </c>
      <c r="C33" s="293" t="s">
        <v>860</v>
      </c>
    </row>
    <row r="34" spans="1:3" x14ac:dyDescent="0.2">
      <c r="A34" s="8">
        <v>32</v>
      </c>
      <c r="B34" s="293" t="s">
        <v>605</v>
      </c>
      <c r="C34" s="293" t="s">
        <v>606</v>
      </c>
    </row>
    <row r="35" spans="1:3" x14ac:dyDescent="0.2">
      <c r="A35" s="8">
        <v>33</v>
      </c>
      <c r="B35" s="293" t="s">
        <v>607</v>
      </c>
      <c r="C35" s="293" t="s">
        <v>606</v>
      </c>
    </row>
    <row r="36" spans="1:3" x14ac:dyDescent="0.2">
      <c r="A36" s="8">
        <v>34</v>
      </c>
      <c r="B36" s="293" t="s">
        <v>608</v>
      </c>
      <c r="C36" s="293" t="s">
        <v>609</v>
      </c>
    </row>
    <row r="37" spans="1:3" x14ac:dyDescent="0.2">
      <c r="A37" s="8">
        <v>35</v>
      </c>
      <c r="B37" s="293" t="s">
        <v>610</v>
      </c>
      <c r="C37" s="293" t="s">
        <v>611</v>
      </c>
    </row>
    <row r="38" spans="1:3" x14ac:dyDescent="0.2">
      <c r="A38" s="8">
        <v>36</v>
      </c>
      <c r="B38" s="293" t="s">
        <v>612</v>
      </c>
      <c r="C38" s="293" t="s">
        <v>613</v>
      </c>
    </row>
    <row r="39" spans="1:3" x14ac:dyDescent="0.2">
      <c r="A39" s="8">
        <v>37</v>
      </c>
      <c r="B39" s="293" t="s">
        <v>614</v>
      </c>
      <c r="C39" s="293" t="s">
        <v>615</v>
      </c>
    </row>
    <row r="40" spans="1:3" x14ac:dyDescent="0.2">
      <c r="A40" s="8">
        <v>38</v>
      </c>
      <c r="B40" s="293" t="s">
        <v>616</v>
      </c>
      <c r="C40" s="293" t="s">
        <v>617</v>
      </c>
    </row>
    <row r="41" spans="1:3" x14ac:dyDescent="0.2">
      <c r="A41" s="8">
        <v>39</v>
      </c>
      <c r="B41" s="293" t="s">
        <v>618</v>
      </c>
      <c r="C41" s="293" t="s">
        <v>619</v>
      </c>
    </row>
    <row r="42" spans="1:3" x14ac:dyDescent="0.2">
      <c r="A42" s="8">
        <v>40</v>
      </c>
      <c r="B42" s="293" t="s">
        <v>620</v>
      </c>
      <c r="C42" s="293" t="s">
        <v>621</v>
      </c>
    </row>
    <row r="43" spans="1:3" x14ac:dyDescent="0.2">
      <c r="A43" s="8">
        <v>41</v>
      </c>
      <c r="B43" s="293" t="s">
        <v>622</v>
      </c>
      <c r="C43" s="293" t="s">
        <v>805</v>
      </c>
    </row>
    <row r="44" spans="1:3" x14ac:dyDescent="0.2">
      <c r="A44" s="8">
        <v>42</v>
      </c>
      <c r="B44" s="293" t="s">
        <v>623</v>
      </c>
      <c r="C44" s="293" t="s">
        <v>624</v>
      </c>
    </row>
    <row r="45" spans="1:3" x14ac:dyDescent="0.2">
      <c r="A45" s="8">
        <v>43</v>
      </c>
      <c r="B45" s="293" t="s">
        <v>625</v>
      </c>
      <c r="C45" s="293" t="s">
        <v>626</v>
      </c>
    </row>
    <row r="46" spans="1:3" x14ac:dyDescent="0.2">
      <c r="A46" s="8">
        <v>44</v>
      </c>
      <c r="B46" s="293" t="s">
        <v>627</v>
      </c>
      <c r="C46" s="293" t="s">
        <v>628</v>
      </c>
    </row>
    <row r="47" spans="1:3" x14ac:dyDescent="0.2">
      <c r="A47" s="8">
        <v>45</v>
      </c>
      <c r="B47" s="293" t="s">
        <v>629</v>
      </c>
      <c r="C47" s="293" t="s">
        <v>630</v>
      </c>
    </row>
    <row r="48" spans="1:3" x14ac:dyDescent="0.2">
      <c r="A48" s="8">
        <v>46</v>
      </c>
      <c r="B48" s="293" t="s">
        <v>631</v>
      </c>
      <c r="C48" s="293" t="s">
        <v>632</v>
      </c>
    </row>
    <row r="49" spans="1:3" x14ac:dyDescent="0.2">
      <c r="A49" s="8">
        <v>47</v>
      </c>
      <c r="B49" s="293" t="s">
        <v>633</v>
      </c>
      <c r="C49" s="293" t="s">
        <v>806</v>
      </c>
    </row>
    <row r="50" spans="1:3" x14ac:dyDescent="0.2">
      <c r="A50" s="8">
        <v>48</v>
      </c>
      <c r="B50" s="293" t="s">
        <v>634</v>
      </c>
      <c r="C50" s="293" t="s">
        <v>807</v>
      </c>
    </row>
    <row r="51" spans="1:3" x14ac:dyDescent="0.2">
      <c r="A51" s="8">
        <v>49</v>
      </c>
      <c r="B51" s="293" t="s">
        <v>635</v>
      </c>
      <c r="C51" s="293" t="s">
        <v>636</v>
      </c>
    </row>
    <row r="52" spans="1:3" x14ac:dyDescent="0.2">
      <c r="A52" s="8">
        <v>50</v>
      </c>
      <c r="B52" s="293" t="s">
        <v>637</v>
      </c>
      <c r="C52" s="293" t="s">
        <v>638</v>
      </c>
    </row>
    <row r="53" spans="1:3" x14ac:dyDescent="0.2">
      <c r="A53" s="8">
        <v>51</v>
      </c>
      <c r="B53" s="293" t="s">
        <v>639</v>
      </c>
      <c r="C53" s="293" t="s">
        <v>839</v>
      </c>
    </row>
    <row r="54" spans="1:3" x14ac:dyDescent="0.2">
      <c r="A54" s="8">
        <v>52</v>
      </c>
      <c r="B54" s="293" t="s">
        <v>640</v>
      </c>
      <c r="C54" s="293" t="s">
        <v>808</v>
      </c>
    </row>
    <row r="55" spans="1:3" x14ac:dyDescent="0.2">
      <c r="A55" s="8">
        <v>53</v>
      </c>
      <c r="B55" s="293" t="s">
        <v>641</v>
      </c>
      <c r="C55" s="293" t="s">
        <v>809</v>
      </c>
    </row>
    <row r="56" spans="1:3" x14ac:dyDescent="0.2">
      <c r="A56" s="8">
        <v>54</v>
      </c>
      <c r="B56" s="293" t="s">
        <v>642</v>
      </c>
      <c r="C56" s="293" t="s">
        <v>810</v>
      </c>
    </row>
    <row r="57" spans="1:3" x14ac:dyDescent="0.2">
      <c r="A57" s="8">
        <v>55</v>
      </c>
      <c r="B57" s="293" t="s">
        <v>643</v>
      </c>
      <c r="C57" s="293" t="s">
        <v>811</v>
      </c>
    </row>
    <row r="58" spans="1:3" x14ac:dyDescent="0.2">
      <c r="A58" s="8">
        <v>56</v>
      </c>
      <c r="B58" s="293" t="s">
        <v>644</v>
      </c>
      <c r="C58" s="293" t="s">
        <v>812</v>
      </c>
    </row>
    <row r="59" spans="1:3" x14ac:dyDescent="0.2">
      <c r="A59" s="8">
        <v>57</v>
      </c>
      <c r="B59" s="293" t="s">
        <v>645</v>
      </c>
      <c r="C59" s="293" t="s">
        <v>813</v>
      </c>
    </row>
    <row r="60" spans="1:3" x14ac:dyDescent="0.2">
      <c r="A60" s="8">
        <v>58</v>
      </c>
      <c r="B60" s="293" t="s">
        <v>646</v>
      </c>
      <c r="C60" s="293" t="s">
        <v>814</v>
      </c>
    </row>
    <row r="61" spans="1:3" x14ac:dyDescent="0.2">
      <c r="A61" s="8">
        <v>59</v>
      </c>
      <c r="B61" s="293" t="s">
        <v>647</v>
      </c>
      <c r="C61" s="293" t="s">
        <v>815</v>
      </c>
    </row>
    <row r="62" spans="1:3" x14ac:dyDescent="0.2">
      <c r="A62" s="8">
        <v>60</v>
      </c>
      <c r="B62" s="293" t="s">
        <v>648</v>
      </c>
      <c r="C62" s="293" t="s">
        <v>816</v>
      </c>
    </row>
    <row r="63" spans="1:3" x14ac:dyDescent="0.2">
      <c r="A63" s="8">
        <v>61</v>
      </c>
      <c r="B63" s="293" t="s">
        <v>649</v>
      </c>
      <c r="C63" s="293" t="s">
        <v>817</v>
      </c>
    </row>
    <row r="64" spans="1:3" x14ac:dyDescent="0.2">
      <c r="A64" s="8">
        <v>62</v>
      </c>
      <c r="B64" s="293" t="s">
        <v>650</v>
      </c>
      <c r="C64" s="293" t="s">
        <v>818</v>
      </c>
    </row>
    <row r="65" spans="1:3" x14ac:dyDescent="0.2">
      <c r="A65" s="8">
        <v>63</v>
      </c>
      <c r="B65" s="311" t="s">
        <v>780</v>
      </c>
      <c r="C65" s="311" t="s">
        <v>781</v>
      </c>
    </row>
    <row r="66" spans="1:3" x14ac:dyDescent="0.2">
      <c r="A66" s="8">
        <v>64</v>
      </c>
      <c r="B66" s="311" t="s">
        <v>782</v>
      </c>
      <c r="C66" s="311" t="s">
        <v>783</v>
      </c>
    </row>
  </sheetData>
  <mergeCells count="1">
    <mergeCell ref="A1:D1"/>
  </mergeCells>
  <printOptions horizontalCentered="1" verticalCentered="1"/>
  <pageMargins left="0.70866141732283505" right="0.70866141732283505" top="0.23622047244094499" bottom="0" header="0.31496062992126" footer="0.31496062992126"/>
  <pageSetup paperSize="9" scale="6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
  <sheetViews>
    <sheetView view="pageBreakPreview" zoomScale="90" zoomScaleNormal="100" zoomScaleSheetLayoutView="90" workbookViewId="0">
      <selection activeCell="Q18" sqref="Q18"/>
    </sheetView>
  </sheetViews>
  <sheetFormatPr defaultRowHeight="12.75" x14ac:dyDescent="0.2"/>
  <cols>
    <col min="1" max="1" width="6" style="15" customWidth="1"/>
    <col min="2" max="2" width="20.5703125" style="15" bestFit="1" customWidth="1"/>
    <col min="3" max="3" width="10.5703125" style="15" customWidth="1"/>
    <col min="4" max="4" width="9.85546875" style="15" customWidth="1"/>
    <col min="5" max="5" width="8.7109375" style="15" customWidth="1"/>
    <col min="6" max="6" width="10.85546875" style="15" customWidth="1"/>
    <col min="7" max="7" width="12.140625" style="15" customWidth="1"/>
    <col min="8" max="8" width="12.42578125" style="15" customWidth="1"/>
    <col min="9" max="9" width="12.140625" style="15" customWidth="1"/>
    <col min="10" max="10" width="9" style="15" customWidth="1"/>
    <col min="11" max="11" width="12" style="15" customWidth="1"/>
    <col min="12" max="12" width="13.7109375" style="15" customWidth="1"/>
    <col min="13" max="13" width="9.140625" style="15" hidden="1" customWidth="1"/>
    <col min="14" max="16384" width="9.140625" style="15"/>
  </cols>
  <sheetData>
    <row r="1" spans="1:19" customFormat="1" ht="15" x14ac:dyDescent="0.2">
      <c r="D1" s="35"/>
      <c r="E1" s="35"/>
      <c r="F1" s="35"/>
      <c r="G1" s="35"/>
      <c r="H1" s="35"/>
      <c r="I1" s="35"/>
      <c r="J1" s="35"/>
      <c r="K1" s="35"/>
      <c r="L1" s="790" t="s">
        <v>70</v>
      </c>
      <c r="M1" s="790"/>
      <c r="N1" s="790"/>
      <c r="O1" s="42"/>
      <c r="P1" s="42"/>
    </row>
    <row r="2" spans="1:19" customFormat="1" ht="15" x14ac:dyDescent="0.2">
      <c r="A2" s="742" t="s">
        <v>0</v>
      </c>
      <c r="B2" s="742"/>
      <c r="C2" s="742"/>
      <c r="D2" s="742"/>
      <c r="E2" s="742"/>
      <c r="F2" s="742"/>
      <c r="G2" s="742"/>
      <c r="H2" s="742"/>
      <c r="I2" s="742"/>
      <c r="J2" s="742"/>
      <c r="K2" s="742"/>
      <c r="L2" s="742"/>
      <c r="M2" s="44"/>
      <c r="N2" s="44"/>
      <c r="O2" s="44"/>
      <c r="P2" s="44"/>
    </row>
    <row r="3" spans="1:19" customFormat="1" ht="20.25" x14ac:dyDescent="0.3">
      <c r="A3" s="793" t="s">
        <v>651</v>
      </c>
      <c r="B3" s="793"/>
      <c r="C3" s="793"/>
      <c r="D3" s="793"/>
      <c r="E3" s="793"/>
      <c r="F3" s="793"/>
      <c r="G3" s="793"/>
      <c r="H3" s="793"/>
      <c r="I3" s="793"/>
      <c r="J3" s="793"/>
      <c r="K3" s="793"/>
      <c r="L3" s="793"/>
      <c r="M3" s="43"/>
      <c r="N3" s="43"/>
      <c r="O3" s="43"/>
      <c r="P3" s="43"/>
    </row>
    <row r="4" spans="1:19" customFormat="1" ht="10.5" customHeight="1" x14ac:dyDescent="0.2"/>
    <row r="5" spans="1:19" ht="19.5" customHeight="1" x14ac:dyDescent="0.25">
      <c r="A5" s="745" t="s">
        <v>752</v>
      </c>
      <c r="B5" s="745"/>
      <c r="C5" s="745"/>
      <c r="D5" s="745"/>
      <c r="E5" s="745"/>
      <c r="F5" s="745"/>
      <c r="G5" s="745"/>
      <c r="H5" s="745"/>
      <c r="I5" s="745"/>
      <c r="J5" s="745"/>
      <c r="K5" s="745"/>
      <c r="L5" s="745"/>
    </row>
    <row r="6" spans="1:19" x14ac:dyDescent="0.2">
      <c r="A6" s="22"/>
      <c r="B6" s="22"/>
      <c r="C6" s="22"/>
      <c r="D6" s="22"/>
      <c r="E6" s="22"/>
      <c r="F6" s="22"/>
      <c r="G6" s="22"/>
      <c r="H6" s="22"/>
      <c r="I6" s="22"/>
      <c r="J6" s="22"/>
      <c r="K6" s="22"/>
      <c r="L6" s="22"/>
    </row>
    <row r="7" spans="1:19" x14ac:dyDescent="0.2">
      <c r="A7" s="671" t="s">
        <v>873</v>
      </c>
      <c r="B7" s="671"/>
      <c r="F7" s="791" t="s">
        <v>17</v>
      </c>
      <c r="G7" s="791"/>
      <c r="H7" s="791"/>
      <c r="I7" s="791"/>
      <c r="J7" s="791"/>
      <c r="K7" s="791"/>
      <c r="L7" s="791"/>
    </row>
    <row r="8" spans="1:19" x14ac:dyDescent="0.2">
      <c r="A8" s="31"/>
      <c r="B8" s="31"/>
      <c r="F8" s="16"/>
      <c r="G8" s="100"/>
      <c r="H8" s="100"/>
      <c r="I8" s="728" t="s">
        <v>822</v>
      </c>
      <c r="J8" s="728"/>
      <c r="K8" s="728"/>
      <c r="L8" s="728"/>
    </row>
    <row r="9" spans="1:19" s="14" customFormat="1" ht="12.75" customHeight="1" x14ac:dyDescent="0.2">
      <c r="A9" s="737" t="s">
        <v>1</v>
      </c>
      <c r="B9" s="737" t="s">
        <v>2</v>
      </c>
      <c r="C9" s="652" t="s">
        <v>18</v>
      </c>
      <c r="D9" s="684"/>
      <c r="E9" s="684"/>
      <c r="F9" s="684"/>
      <c r="G9" s="684"/>
      <c r="H9" s="652" t="s">
        <v>40</v>
      </c>
      <c r="I9" s="684"/>
      <c r="J9" s="684"/>
      <c r="K9" s="684"/>
      <c r="L9" s="684"/>
      <c r="R9" s="29"/>
      <c r="S9" s="30"/>
    </row>
    <row r="10" spans="1:19" s="14" customFormat="1" ht="77.45" customHeight="1" x14ac:dyDescent="0.2">
      <c r="A10" s="738"/>
      <c r="B10" s="738"/>
      <c r="C10" s="5" t="s">
        <v>668</v>
      </c>
      <c r="D10" s="5" t="s">
        <v>670</v>
      </c>
      <c r="E10" s="5" t="s">
        <v>68</v>
      </c>
      <c r="F10" s="5" t="s">
        <v>69</v>
      </c>
      <c r="G10" s="5" t="s">
        <v>750</v>
      </c>
      <c r="H10" s="5" t="s">
        <v>668</v>
      </c>
      <c r="I10" s="5" t="s">
        <v>670</v>
      </c>
      <c r="J10" s="5" t="s">
        <v>68</v>
      </c>
      <c r="K10" s="5" t="s">
        <v>69</v>
      </c>
      <c r="L10" s="5" t="s">
        <v>751</v>
      </c>
    </row>
    <row r="11" spans="1:19" s="14" customFormat="1" x14ac:dyDescent="0.2">
      <c r="A11" s="5">
        <v>1</v>
      </c>
      <c r="B11" s="5">
        <v>2</v>
      </c>
      <c r="C11" s="5">
        <v>3</v>
      </c>
      <c r="D11" s="5">
        <v>4</v>
      </c>
      <c r="E11" s="5">
        <v>5</v>
      </c>
      <c r="F11" s="5">
        <v>6</v>
      </c>
      <c r="G11" s="5">
        <v>7</v>
      </c>
      <c r="H11" s="5">
        <v>8</v>
      </c>
      <c r="I11" s="5">
        <v>9</v>
      </c>
      <c r="J11" s="5">
        <v>10</v>
      </c>
      <c r="K11" s="5">
        <v>11</v>
      </c>
      <c r="L11" s="5">
        <v>12</v>
      </c>
    </row>
    <row r="12" spans="1:19" x14ac:dyDescent="0.2">
      <c r="A12" s="8">
        <v>1</v>
      </c>
      <c r="B12" s="9" t="s">
        <v>862</v>
      </c>
      <c r="C12" s="451">
        <v>915.61799999999994</v>
      </c>
      <c r="D12" s="451">
        <v>0</v>
      </c>
      <c r="E12" s="451">
        <v>915.61889999999994</v>
      </c>
      <c r="F12" s="451">
        <v>874.85059999999976</v>
      </c>
      <c r="G12" s="451">
        <f>D12+E12-F12</f>
        <v>40.768300000000181</v>
      </c>
      <c r="H12" s="450">
        <v>0</v>
      </c>
      <c r="I12" s="450">
        <v>0</v>
      </c>
      <c r="J12" s="450">
        <v>0</v>
      </c>
      <c r="K12" s="450">
        <v>0</v>
      </c>
      <c r="L12" s="450">
        <v>0</v>
      </c>
      <c r="N12" s="466"/>
    </row>
    <row r="13" spans="1:19" x14ac:dyDescent="0.2">
      <c r="A13" s="8">
        <v>2</v>
      </c>
      <c r="B13" s="9" t="s">
        <v>863</v>
      </c>
      <c r="C13" s="451">
        <v>323.46599999999995</v>
      </c>
      <c r="D13" s="451">
        <v>0</v>
      </c>
      <c r="E13" s="451">
        <v>323.46649999999994</v>
      </c>
      <c r="F13" s="451">
        <v>323.46639999999985</v>
      </c>
      <c r="G13" s="451">
        <f t="shared" ref="G13:G22" si="0">D13+E13-F13</f>
        <v>1.0000000008858478E-4</v>
      </c>
      <c r="H13" s="450">
        <v>0</v>
      </c>
      <c r="I13" s="450">
        <v>0</v>
      </c>
      <c r="J13" s="450">
        <v>0</v>
      </c>
      <c r="K13" s="450">
        <v>0</v>
      </c>
      <c r="L13" s="450">
        <v>0</v>
      </c>
      <c r="N13" s="466"/>
      <c r="O13" s="441"/>
    </row>
    <row r="14" spans="1:19" x14ac:dyDescent="0.2">
      <c r="A14" s="8">
        <v>3</v>
      </c>
      <c r="B14" s="9" t="s">
        <v>864</v>
      </c>
      <c r="C14" s="451">
        <v>532.48799999999994</v>
      </c>
      <c r="D14" s="451">
        <v>0</v>
      </c>
      <c r="E14" s="451">
        <v>644.98650000000009</v>
      </c>
      <c r="F14" s="451">
        <v>613.82899999999995</v>
      </c>
      <c r="G14" s="451">
        <f t="shared" si="0"/>
        <v>31.157500000000141</v>
      </c>
      <c r="H14" s="450">
        <v>0</v>
      </c>
      <c r="I14" s="450">
        <v>0</v>
      </c>
      <c r="J14" s="450">
        <v>0</v>
      </c>
      <c r="K14" s="450">
        <v>0</v>
      </c>
      <c r="L14" s="450">
        <v>0</v>
      </c>
      <c r="N14" s="466"/>
      <c r="O14" s="441"/>
    </row>
    <row r="15" spans="1:19" x14ac:dyDescent="0.2">
      <c r="A15" s="8">
        <v>4</v>
      </c>
      <c r="B15" s="9" t="s">
        <v>865</v>
      </c>
      <c r="C15" s="451">
        <v>289.54199999999997</v>
      </c>
      <c r="D15" s="451">
        <v>0</v>
      </c>
      <c r="E15" s="451">
        <v>289.54199999999997</v>
      </c>
      <c r="F15" s="451">
        <v>268.48489999999998</v>
      </c>
      <c r="G15" s="451">
        <f t="shared" si="0"/>
        <v>21.057099999999991</v>
      </c>
      <c r="H15" s="450">
        <v>0</v>
      </c>
      <c r="I15" s="450">
        <v>0</v>
      </c>
      <c r="J15" s="450">
        <v>0</v>
      </c>
      <c r="K15" s="450">
        <v>0</v>
      </c>
      <c r="L15" s="450">
        <v>0</v>
      </c>
      <c r="N15" s="466"/>
      <c r="O15" s="441"/>
    </row>
    <row r="16" spans="1:19" x14ac:dyDescent="0.2">
      <c r="A16" s="8">
        <v>5</v>
      </c>
      <c r="B16" s="9" t="s">
        <v>866</v>
      </c>
      <c r="C16" s="451">
        <v>405.63599999999997</v>
      </c>
      <c r="D16" s="451">
        <v>11.199000000000012</v>
      </c>
      <c r="E16" s="451">
        <v>394.43719999999996</v>
      </c>
      <c r="F16" s="451">
        <v>400.88220000000001</v>
      </c>
      <c r="G16" s="451">
        <f t="shared" si="0"/>
        <v>4.7539999999999623</v>
      </c>
      <c r="H16" s="450">
        <v>0</v>
      </c>
      <c r="I16" s="450">
        <v>0</v>
      </c>
      <c r="J16" s="450">
        <v>0</v>
      </c>
      <c r="K16" s="450">
        <v>0</v>
      </c>
      <c r="L16" s="450">
        <v>0</v>
      </c>
      <c r="N16" s="466"/>
      <c r="O16" s="441"/>
    </row>
    <row r="17" spans="1:15" x14ac:dyDescent="0.2">
      <c r="A17" s="8">
        <v>6</v>
      </c>
      <c r="B17" s="9" t="s">
        <v>867</v>
      </c>
      <c r="C17" s="451">
        <v>211.49699999999999</v>
      </c>
      <c r="D17" s="451">
        <v>1.4061000000000021</v>
      </c>
      <c r="E17" s="451">
        <v>210.09009999999998</v>
      </c>
      <c r="F17" s="451">
        <v>205.77860000000001</v>
      </c>
      <c r="G17" s="451">
        <f t="shared" si="0"/>
        <v>5.717599999999976</v>
      </c>
      <c r="H17" s="450">
        <v>0</v>
      </c>
      <c r="I17" s="450">
        <v>0</v>
      </c>
      <c r="J17" s="450">
        <v>0</v>
      </c>
      <c r="K17" s="450">
        <v>0</v>
      </c>
      <c r="L17" s="450">
        <v>0</v>
      </c>
      <c r="N17" s="466"/>
      <c r="O17" s="441"/>
    </row>
    <row r="18" spans="1:15" x14ac:dyDescent="0.2">
      <c r="A18" s="8">
        <v>7</v>
      </c>
      <c r="B18" s="9" t="s">
        <v>868</v>
      </c>
      <c r="C18" s="451">
        <v>235.78499999999997</v>
      </c>
      <c r="D18" s="451">
        <v>12.785000000000004</v>
      </c>
      <c r="E18" s="451">
        <v>223.0009</v>
      </c>
      <c r="F18" s="451">
        <v>235.78590000000003</v>
      </c>
      <c r="G18" s="451">
        <f>D18+E18-F18</f>
        <v>0</v>
      </c>
      <c r="H18" s="450">
        <v>0</v>
      </c>
      <c r="I18" s="450">
        <v>0</v>
      </c>
      <c r="J18" s="450">
        <v>0</v>
      </c>
      <c r="K18" s="450">
        <v>0</v>
      </c>
      <c r="L18" s="450">
        <v>0</v>
      </c>
      <c r="N18" s="466"/>
      <c r="O18" s="441"/>
    </row>
    <row r="19" spans="1:15" x14ac:dyDescent="0.2">
      <c r="A19" s="8">
        <v>8</v>
      </c>
      <c r="B19" s="9" t="s">
        <v>869</v>
      </c>
      <c r="C19" s="451">
        <v>378.51</v>
      </c>
      <c r="D19" s="451">
        <v>0</v>
      </c>
      <c r="E19" s="451">
        <v>378.51059999999995</v>
      </c>
      <c r="F19" s="451">
        <v>364.74659999999994</v>
      </c>
      <c r="G19" s="451">
        <f t="shared" si="0"/>
        <v>13.76400000000001</v>
      </c>
      <c r="H19" s="450">
        <v>0</v>
      </c>
      <c r="I19" s="450">
        <v>0</v>
      </c>
      <c r="J19" s="450">
        <v>0</v>
      </c>
      <c r="K19" s="450">
        <v>0</v>
      </c>
      <c r="L19" s="450">
        <v>0</v>
      </c>
      <c r="N19" s="466"/>
      <c r="O19" s="441"/>
    </row>
    <row r="20" spans="1:15" x14ac:dyDescent="0.2">
      <c r="A20" s="328">
        <v>9</v>
      </c>
      <c r="B20" s="9" t="s">
        <v>870</v>
      </c>
      <c r="C20" s="451">
        <v>761.24399999999991</v>
      </c>
      <c r="D20" s="451">
        <v>0</v>
      </c>
      <c r="E20" s="451">
        <v>839.8845</v>
      </c>
      <c r="F20" s="451">
        <v>827.74585000000002</v>
      </c>
      <c r="G20" s="451">
        <f t="shared" si="0"/>
        <v>12.138649999999984</v>
      </c>
      <c r="H20" s="450">
        <v>0</v>
      </c>
      <c r="I20" s="450">
        <v>0</v>
      </c>
      <c r="J20" s="450">
        <v>0</v>
      </c>
      <c r="K20" s="450">
        <v>0</v>
      </c>
      <c r="L20" s="450">
        <v>0</v>
      </c>
      <c r="N20" s="466"/>
      <c r="O20" s="441"/>
    </row>
    <row r="21" spans="1:15" x14ac:dyDescent="0.2">
      <c r="A21" s="8">
        <v>10</v>
      </c>
      <c r="B21" s="9" t="s">
        <v>871</v>
      </c>
      <c r="C21" s="451">
        <v>321.91499999999996</v>
      </c>
      <c r="D21" s="451">
        <v>0</v>
      </c>
      <c r="E21" s="451">
        <v>321.9162</v>
      </c>
      <c r="F21" s="451">
        <v>310.2627</v>
      </c>
      <c r="G21" s="451">
        <f t="shared" si="0"/>
        <v>11.653500000000008</v>
      </c>
      <c r="H21" s="450">
        <v>0</v>
      </c>
      <c r="I21" s="450">
        <v>0</v>
      </c>
      <c r="J21" s="450">
        <v>0</v>
      </c>
      <c r="K21" s="450">
        <v>0</v>
      </c>
      <c r="L21" s="450">
        <v>0</v>
      </c>
      <c r="N21" s="466"/>
      <c r="O21" s="441"/>
    </row>
    <row r="22" spans="1:15" x14ac:dyDescent="0.2">
      <c r="A22" s="8">
        <v>11</v>
      </c>
      <c r="B22" s="9" t="s">
        <v>872</v>
      </c>
      <c r="C22" s="451">
        <v>322.31099999999998</v>
      </c>
      <c r="D22" s="451">
        <v>2.8600000000000003</v>
      </c>
      <c r="E22" s="451">
        <v>319.45</v>
      </c>
      <c r="F22" s="451">
        <v>319.05200000000002</v>
      </c>
      <c r="G22" s="451">
        <f t="shared" si="0"/>
        <v>3.2579999999999814</v>
      </c>
      <c r="H22" s="450">
        <v>0</v>
      </c>
      <c r="I22" s="450">
        <v>0</v>
      </c>
      <c r="J22" s="450">
        <v>0</v>
      </c>
      <c r="K22" s="450">
        <v>0</v>
      </c>
      <c r="L22" s="450">
        <v>0</v>
      </c>
      <c r="N22" s="466"/>
      <c r="O22" s="441"/>
    </row>
    <row r="23" spans="1:15" x14ac:dyDescent="0.2">
      <c r="A23" s="3" t="s">
        <v>15</v>
      </c>
      <c r="B23" s="19"/>
      <c r="C23" s="451">
        <f t="shared" ref="C23:F23" si="1">SUM(C12:C22)</f>
        <v>4698.0119999999988</v>
      </c>
      <c r="D23" s="451">
        <f t="shared" si="1"/>
        <v>28.250100000000018</v>
      </c>
      <c r="E23" s="451">
        <f t="shared" si="1"/>
        <v>4860.9033999999992</v>
      </c>
      <c r="F23" s="451">
        <f t="shared" si="1"/>
        <v>4744.8847499999993</v>
      </c>
      <c r="G23" s="451">
        <f>SUM(G12:G22)</f>
        <v>144.26875000000032</v>
      </c>
      <c r="H23" s="450">
        <v>0</v>
      </c>
      <c r="I23" s="450">
        <v>0</v>
      </c>
      <c r="J23" s="450">
        <v>0</v>
      </c>
      <c r="K23" s="450">
        <v>0</v>
      </c>
      <c r="L23" s="450">
        <v>0</v>
      </c>
    </row>
    <row r="24" spans="1:15" x14ac:dyDescent="0.2">
      <c r="A24" s="20" t="s">
        <v>749</v>
      </c>
      <c r="B24" s="21"/>
      <c r="C24" s="21"/>
      <c r="D24" s="21"/>
      <c r="E24" s="21"/>
      <c r="F24" s="21"/>
      <c r="G24" s="21"/>
      <c r="H24" s="21"/>
      <c r="I24" s="21"/>
      <c r="J24" s="21"/>
      <c r="K24" s="21"/>
      <c r="L24" s="21"/>
    </row>
    <row r="25" spans="1:15" s="347" customFormat="1" x14ac:dyDescent="0.2">
      <c r="A25" s="20"/>
      <c r="B25" s="21"/>
      <c r="C25" s="21"/>
      <c r="D25" s="21"/>
      <c r="E25" s="21"/>
      <c r="F25" s="21"/>
      <c r="G25" s="21"/>
      <c r="H25" s="21"/>
      <c r="I25" s="21"/>
      <c r="J25" s="21"/>
      <c r="K25" s="21"/>
      <c r="L25" s="21"/>
    </row>
    <row r="26" spans="1:15" s="347" customFormat="1" x14ac:dyDescent="0.2">
      <c r="A26" s="20"/>
      <c r="B26" s="21"/>
      <c r="C26" s="21"/>
      <c r="D26" s="21"/>
      <c r="E26" s="21"/>
      <c r="F26" s="21"/>
      <c r="G26" s="21"/>
      <c r="H26" s="21"/>
      <c r="I26" s="21"/>
      <c r="J26" s="21"/>
      <c r="K26" s="21"/>
      <c r="L26" s="21"/>
    </row>
    <row r="27" spans="1:15" s="347" customFormat="1" x14ac:dyDescent="0.2">
      <c r="A27" s="20"/>
      <c r="B27" s="21"/>
      <c r="C27" s="21"/>
      <c r="D27" s="21"/>
      <c r="E27" s="21"/>
      <c r="F27" s="21"/>
      <c r="G27" s="21"/>
      <c r="H27" s="21"/>
      <c r="I27" s="21"/>
      <c r="J27" s="21"/>
      <c r="K27" s="21"/>
      <c r="L27" s="21"/>
    </row>
    <row r="28" spans="1:15" s="347" customFormat="1" x14ac:dyDescent="0.2">
      <c r="A28" s="20"/>
      <c r="B28" s="21"/>
      <c r="C28" s="21"/>
      <c r="D28" s="21"/>
      <c r="E28" s="21"/>
      <c r="F28" s="21"/>
      <c r="G28" s="21"/>
      <c r="H28" s="21"/>
      <c r="I28" s="21"/>
      <c r="J28" s="21"/>
      <c r="K28" s="21"/>
      <c r="L28" s="21"/>
    </row>
    <row r="29" spans="1:15" x14ac:dyDescent="0.2">
      <c r="A29" s="14"/>
      <c r="B29" s="14"/>
      <c r="C29" s="14"/>
      <c r="D29" s="14"/>
      <c r="E29" s="14"/>
      <c r="F29" s="14"/>
      <c r="G29" s="14"/>
      <c r="H29" s="14"/>
      <c r="I29" s="14"/>
      <c r="J29" s="14"/>
      <c r="K29" s="14"/>
      <c r="L29" s="14"/>
    </row>
    <row r="30" spans="1:15" x14ac:dyDescent="0.2">
      <c r="A30" s="14"/>
      <c r="B30" s="14"/>
      <c r="C30" s="14"/>
      <c r="D30" s="14"/>
      <c r="E30" s="14"/>
      <c r="F30" s="14"/>
      <c r="G30" s="14"/>
      <c r="H30" s="14"/>
      <c r="I30" s="14"/>
      <c r="J30" s="14"/>
      <c r="K30" s="14"/>
      <c r="L30" s="14"/>
    </row>
    <row r="31" spans="1:15" x14ac:dyDescent="0.2">
      <c r="B31" s="373"/>
      <c r="C31" s="373"/>
      <c r="D31" s="373"/>
      <c r="E31" s="373"/>
      <c r="F31" s="373"/>
      <c r="G31" s="373"/>
      <c r="H31" s="373"/>
      <c r="I31" s="373"/>
      <c r="J31" s="373"/>
      <c r="K31" s="373"/>
      <c r="L31" s="368" t="s">
        <v>11</v>
      </c>
    </row>
    <row r="32" spans="1:15" x14ac:dyDescent="0.2">
      <c r="B32" s="373"/>
      <c r="C32" s="373"/>
      <c r="D32" s="373"/>
      <c r="E32" s="373"/>
      <c r="F32" s="373"/>
      <c r="G32" s="373"/>
      <c r="H32" s="373"/>
      <c r="I32" s="373"/>
      <c r="J32" s="373"/>
      <c r="K32" s="373"/>
      <c r="L32" s="368" t="s">
        <v>877</v>
      </c>
    </row>
    <row r="33" spans="1:13" x14ac:dyDescent="0.2">
      <c r="B33" s="373"/>
      <c r="C33" s="373"/>
      <c r="D33" s="373"/>
      <c r="E33" s="373"/>
      <c r="F33" s="373"/>
      <c r="G33" s="373"/>
      <c r="H33" s="373"/>
      <c r="I33" s="373"/>
      <c r="J33" s="373"/>
      <c r="K33" s="373"/>
      <c r="L33" s="368" t="s">
        <v>878</v>
      </c>
    </row>
    <row r="34" spans="1:13" x14ac:dyDescent="0.2">
      <c r="A34" s="14" t="s">
        <v>19</v>
      </c>
      <c r="B34" s="14"/>
      <c r="C34" s="14"/>
      <c r="D34" s="14"/>
      <c r="E34" s="14"/>
      <c r="F34" s="14"/>
      <c r="J34" s="671" t="s">
        <v>82</v>
      </c>
      <c r="K34" s="671"/>
      <c r="L34" s="671"/>
      <c r="M34" s="671"/>
    </row>
    <row r="35" spans="1:13" x14ac:dyDescent="0.2">
      <c r="A35" s="14"/>
    </row>
    <row r="36" spans="1:13" x14ac:dyDescent="0.2">
      <c r="A36" s="746"/>
      <c r="B36" s="746"/>
      <c r="C36" s="746"/>
      <c r="D36" s="746"/>
      <c r="E36" s="746"/>
      <c r="F36" s="746"/>
      <c r="G36" s="746"/>
      <c r="H36" s="746"/>
      <c r="I36" s="746"/>
      <c r="J36" s="746"/>
      <c r="K36" s="746"/>
      <c r="L36" s="746"/>
    </row>
  </sheetData>
  <mergeCells count="13">
    <mergeCell ref="F7:L7"/>
    <mergeCell ref="A7:B7"/>
    <mergeCell ref="L1:N1"/>
    <mergeCell ref="A2:L2"/>
    <mergeCell ref="A3:L3"/>
    <mergeCell ref="A5:L5"/>
    <mergeCell ref="I8:L8"/>
    <mergeCell ref="A36:L36"/>
    <mergeCell ref="A9:A10"/>
    <mergeCell ref="B9:B10"/>
    <mergeCell ref="C9:G9"/>
    <mergeCell ref="H9:L9"/>
    <mergeCell ref="J34:M34"/>
  </mergeCells>
  <phoneticPr fontId="0" type="noConversion"/>
  <printOptions horizontalCentered="1" verticalCentered="1"/>
  <pageMargins left="0.70866141732283505" right="0.70866141732283505" top="0.23622047244094499" bottom="0" header="0.31496062992126" footer="0.31496062992126"/>
  <pageSetup paperSize="9" scale="97" orientation="landscape" r:id="rId1"/>
  <rowBreaks count="1" manualBreakCount="1">
    <brk id="35"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view="pageBreakPreview" zoomScale="70" zoomScaleNormal="100" zoomScaleSheetLayoutView="70" workbookViewId="0">
      <selection activeCell="R25" sqref="R25"/>
    </sheetView>
  </sheetViews>
  <sheetFormatPr defaultRowHeight="12.75" x14ac:dyDescent="0.2"/>
  <cols>
    <col min="1" max="1" width="5.7109375" style="139" customWidth="1"/>
    <col min="2" max="2" width="20.5703125" style="139" bestFit="1" customWidth="1"/>
    <col min="3" max="3" width="13" style="139" customWidth="1"/>
    <col min="4" max="4" width="12" style="139" customWidth="1"/>
    <col min="5" max="5" width="12.42578125" style="139" customWidth="1"/>
    <col min="6" max="6" width="12.7109375" style="139" customWidth="1"/>
    <col min="7" max="7" width="13.140625" style="139" customWidth="1"/>
    <col min="8" max="8" width="12.7109375" style="139" customWidth="1"/>
    <col min="9" max="9" width="12.140625" style="139" customWidth="1"/>
    <col min="10" max="10" width="12.140625" style="264" customWidth="1"/>
    <col min="11" max="11" width="16.5703125" style="139" customWidth="1"/>
    <col min="12" max="12" width="13.140625" style="139" customWidth="1"/>
    <col min="13" max="13" width="12.7109375" style="139" customWidth="1"/>
    <col min="14" max="16384" width="9.140625" style="139"/>
  </cols>
  <sheetData>
    <row r="1" spans="1:13" x14ac:dyDescent="0.2">
      <c r="K1" s="664" t="s">
        <v>208</v>
      </c>
      <c r="L1" s="664"/>
      <c r="M1" s="664"/>
    </row>
    <row r="2" spans="1:13" ht="12.75" customHeight="1" x14ac:dyDescent="0.2"/>
    <row r="3" spans="1:13" ht="15.75" x14ac:dyDescent="0.25">
      <c r="B3" s="796" t="s">
        <v>0</v>
      </c>
      <c r="C3" s="796"/>
      <c r="D3" s="796"/>
      <c r="E3" s="796"/>
      <c r="F3" s="796"/>
      <c r="G3" s="796"/>
      <c r="H3" s="796"/>
      <c r="I3" s="796"/>
      <c r="J3" s="796"/>
      <c r="K3" s="796"/>
    </row>
    <row r="4" spans="1:13" ht="20.25" x14ac:dyDescent="0.3">
      <c r="B4" s="797" t="s">
        <v>651</v>
      </c>
      <c r="C4" s="797"/>
      <c r="D4" s="797"/>
      <c r="E4" s="797"/>
      <c r="F4" s="797"/>
      <c r="G4" s="797"/>
      <c r="H4" s="797"/>
      <c r="I4" s="797"/>
      <c r="J4" s="797"/>
      <c r="K4" s="797"/>
    </row>
    <row r="5" spans="1:13" ht="10.5" customHeight="1" x14ac:dyDescent="0.2"/>
    <row r="6" spans="1:13" ht="15.75" x14ac:dyDescent="0.25">
      <c r="A6" s="250" t="s">
        <v>671</v>
      </c>
      <c r="B6" s="250"/>
      <c r="C6" s="250"/>
      <c r="D6" s="250"/>
      <c r="E6" s="250"/>
      <c r="F6" s="250"/>
      <c r="G6" s="250"/>
      <c r="H6" s="250"/>
      <c r="I6" s="250"/>
      <c r="J6" s="265"/>
      <c r="K6" s="250"/>
    </row>
    <row r="7" spans="1:13" ht="15.75" x14ac:dyDescent="0.25">
      <c r="B7" s="140"/>
      <c r="C7" s="140"/>
      <c r="D7" s="140"/>
      <c r="E7" s="140"/>
      <c r="F7" s="140"/>
      <c r="G7" s="140"/>
      <c r="H7" s="140"/>
      <c r="L7" s="801" t="s">
        <v>188</v>
      </c>
      <c r="M7" s="801"/>
    </row>
    <row r="8" spans="1:13" ht="15.75" x14ac:dyDescent="0.25">
      <c r="A8" s="671" t="s">
        <v>873</v>
      </c>
      <c r="B8" s="671"/>
      <c r="C8" s="140"/>
      <c r="D8" s="140"/>
      <c r="E8" s="140"/>
      <c r="F8" s="140"/>
      <c r="G8" s="728" t="s">
        <v>822</v>
      </c>
      <c r="H8" s="728"/>
      <c r="I8" s="728"/>
      <c r="J8" s="728"/>
      <c r="K8" s="728"/>
      <c r="L8" s="728"/>
      <c r="M8" s="728"/>
    </row>
    <row r="9" spans="1:13" ht="12.75" customHeight="1" x14ac:dyDescent="0.2">
      <c r="A9" s="737" t="s">
        <v>1</v>
      </c>
      <c r="B9" s="737" t="s">
        <v>2</v>
      </c>
      <c r="C9" s="795" t="s">
        <v>672</v>
      </c>
      <c r="D9" s="795" t="s">
        <v>670</v>
      </c>
      <c r="E9" s="795" t="s">
        <v>220</v>
      </c>
      <c r="F9" s="795" t="s">
        <v>219</v>
      </c>
      <c r="G9" s="795"/>
      <c r="H9" s="795" t="s">
        <v>185</v>
      </c>
      <c r="I9" s="795"/>
      <c r="J9" s="798" t="s">
        <v>442</v>
      </c>
      <c r="K9" s="795" t="s">
        <v>187</v>
      </c>
      <c r="L9" s="795" t="s">
        <v>418</v>
      </c>
      <c r="M9" s="795" t="s">
        <v>240</v>
      </c>
    </row>
    <row r="10" spans="1:13" ht="12.75" customHeight="1" x14ac:dyDescent="0.2">
      <c r="A10" s="794"/>
      <c r="B10" s="794"/>
      <c r="C10" s="795"/>
      <c r="D10" s="795"/>
      <c r="E10" s="795"/>
      <c r="F10" s="795"/>
      <c r="G10" s="795"/>
      <c r="H10" s="795"/>
      <c r="I10" s="795"/>
      <c r="J10" s="799"/>
      <c r="K10" s="795"/>
      <c r="L10" s="795"/>
      <c r="M10" s="795"/>
    </row>
    <row r="11" spans="1:13" ht="27" customHeight="1" x14ac:dyDescent="0.2">
      <c r="A11" s="738"/>
      <c r="B11" s="738"/>
      <c r="C11" s="795"/>
      <c r="D11" s="795"/>
      <c r="E11" s="795"/>
      <c r="F11" s="141" t="s">
        <v>186</v>
      </c>
      <c r="G11" s="141" t="s">
        <v>241</v>
      </c>
      <c r="H11" s="141" t="s">
        <v>186</v>
      </c>
      <c r="I11" s="141" t="s">
        <v>241</v>
      </c>
      <c r="J11" s="800"/>
      <c r="K11" s="795"/>
      <c r="L11" s="795"/>
      <c r="M11" s="795"/>
    </row>
    <row r="12" spans="1:13" x14ac:dyDescent="0.2">
      <c r="A12" s="5">
        <v>1</v>
      </c>
      <c r="B12" s="5">
        <v>2</v>
      </c>
      <c r="C12" s="145">
        <v>3</v>
      </c>
      <c r="D12" s="145">
        <v>4</v>
      </c>
      <c r="E12" s="145">
        <v>5</v>
      </c>
      <c r="F12" s="145">
        <v>6</v>
      </c>
      <c r="G12" s="145">
        <v>7</v>
      </c>
      <c r="H12" s="145">
        <v>8</v>
      </c>
      <c r="I12" s="145">
        <v>9</v>
      </c>
      <c r="J12" s="266"/>
      <c r="K12" s="145">
        <v>10</v>
      </c>
      <c r="L12" s="165">
        <v>11</v>
      </c>
      <c r="M12" s="165">
        <v>12</v>
      </c>
    </row>
    <row r="13" spans="1:13" ht="15" x14ac:dyDescent="0.2">
      <c r="A13" s="8">
        <v>1</v>
      </c>
      <c r="B13" s="9" t="s">
        <v>862</v>
      </c>
      <c r="C13" s="519">
        <v>73.284239999999997</v>
      </c>
      <c r="D13" s="519">
        <v>2.0235063528272277</v>
      </c>
      <c r="E13" s="519">
        <v>70.759672491805588</v>
      </c>
      <c r="F13" s="519">
        <f>T6_FG_py_Utlsn!E12+'T6A_FG_Upy_Utlsn '!E12</f>
        <v>2442.9413</v>
      </c>
      <c r="G13" s="519">
        <v>73.288229999999999</v>
      </c>
      <c r="H13" s="519">
        <f>T6_FG_py_Utlsn!G12+'T6A_FG_Upy_Utlsn '!G12</f>
        <v>91.789099999999962</v>
      </c>
      <c r="I13" s="519">
        <v>73.288229999999999</v>
      </c>
      <c r="J13" s="526">
        <v>0</v>
      </c>
      <c r="K13" s="526">
        <v>0</v>
      </c>
      <c r="L13" s="526">
        <v>0</v>
      </c>
      <c r="M13" s="526">
        <v>0</v>
      </c>
    </row>
    <row r="14" spans="1:13" ht="15" x14ac:dyDescent="0.2">
      <c r="A14" s="8">
        <v>2</v>
      </c>
      <c r="B14" s="9" t="s">
        <v>863</v>
      </c>
      <c r="C14" s="519">
        <v>33.375179999999993</v>
      </c>
      <c r="D14" s="519">
        <v>0.92154723521390436</v>
      </c>
      <c r="E14" s="519">
        <v>32.225439005099318</v>
      </c>
      <c r="F14" s="519">
        <f>T6_FG_py_Utlsn!E13+'T6A_FG_Upy_Utlsn '!E13</f>
        <v>1112.5077000000001</v>
      </c>
      <c r="G14" s="519">
        <v>33.375239999999998</v>
      </c>
      <c r="H14" s="519">
        <f>T6_FG_py_Utlsn!G13+'T6A_FG_Upy_Utlsn '!G13</f>
        <v>48.234700000000203</v>
      </c>
      <c r="I14" s="519">
        <v>33.375239999999998</v>
      </c>
      <c r="J14" s="526">
        <v>0</v>
      </c>
      <c r="K14" s="526">
        <v>0</v>
      </c>
      <c r="L14" s="526">
        <v>0</v>
      </c>
      <c r="M14" s="526">
        <v>0</v>
      </c>
    </row>
    <row r="15" spans="1:13" ht="15" x14ac:dyDescent="0.2">
      <c r="A15" s="8">
        <v>3</v>
      </c>
      <c r="B15" s="9" t="s">
        <v>864</v>
      </c>
      <c r="C15" s="519">
        <v>46.15164</v>
      </c>
      <c r="D15" s="519">
        <v>1.2743276962877037</v>
      </c>
      <c r="E15" s="519">
        <v>44.561762956942921</v>
      </c>
      <c r="F15" s="519">
        <f>T6_FG_py_Utlsn!E14+'T6A_FG_Upy_Utlsn '!E14</f>
        <v>1650.8871000000004</v>
      </c>
      <c r="G15" s="519">
        <v>46.151730000000001</v>
      </c>
      <c r="H15" s="519">
        <f>T6_FG_py_Utlsn!G14+'T6A_FG_Upy_Utlsn '!G14</f>
        <v>107.19390000000033</v>
      </c>
      <c r="I15" s="519">
        <v>46.151730000000001</v>
      </c>
      <c r="J15" s="526">
        <v>0</v>
      </c>
      <c r="K15" s="526">
        <v>0</v>
      </c>
      <c r="L15" s="526">
        <v>0</v>
      </c>
      <c r="M15" s="526">
        <v>0</v>
      </c>
    </row>
    <row r="16" spans="1:13" ht="15" x14ac:dyDescent="0.2">
      <c r="A16" s="8">
        <v>4</v>
      </c>
      <c r="B16" s="9" t="s">
        <v>865</v>
      </c>
      <c r="C16" s="519">
        <v>20.160059999999998</v>
      </c>
      <c r="D16" s="519">
        <v>0.5566546024544714</v>
      </c>
      <c r="E16" s="519">
        <v>19.465566443960533</v>
      </c>
      <c r="F16" s="519">
        <f>T6_FG_py_Utlsn!E15+'T6A_FG_Upy_Utlsn '!E15</f>
        <v>672.00199999999995</v>
      </c>
      <c r="G16" s="519">
        <v>20.160060000000001</v>
      </c>
      <c r="H16" s="519">
        <f>T6_FG_py_Utlsn!G15+'T6A_FG_Upy_Utlsn '!G15</f>
        <v>30.857100000000059</v>
      </c>
      <c r="I16" s="519">
        <v>20.160060000000001</v>
      </c>
      <c r="J16" s="526">
        <v>0</v>
      </c>
      <c r="K16" s="526">
        <v>0</v>
      </c>
      <c r="L16" s="526">
        <v>0</v>
      </c>
      <c r="M16" s="526">
        <v>0</v>
      </c>
    </row>
    <row r="17" spans="1:15" ht="15" x14ac:dyDescent="0.2">
      <c r="A17" s="8">
        <v>5</v>
      </c>
      <c r="B17" s="9" t="s">
        <v>866</v>
      </c>
      <c r="C17" s="519">
        <v>33.373080000000002</v>
      </c>
      <c r="D17" s="519">
        <v>0.92148925053205566</v>
      </c>
      <c r="E17" s="519">
        <v>32.223411347962781</v>
      </c>
      <c r="F17" s="519">
        <f>T6_FG_py_Utlsn!E16+'T6A_FG_Upy_Utlsn '!E16</f>
        <v>1094.3876</v>
      </c>
      <c r="G17" s="519">
        <v>32.831609</v>
      </c>
      <c r="H17" s="519">
        <f>T6_FG_py_Utlsn!G16+'T6A_FG_Upy_Utlsn '!G16</f>
        <v>24.291999999999859</v>
      </c>
      <c r="I17" s="519">
        <v>32.831609</v>
      </c>
      <c r="J17" s="526">
        <v>0</v>
      </c>
      <c r="K17" s="526">
        <v>0</v>
      </c>
      <c r="L17" s="526">
        <v>0</v>
      </c>
      <c r="M17" s="526">
        <v>0</v>
      </c>
    </row>
    <row r="18" spans="1:15" s="143" customFormat="1" ht="15" x14ac:dyDescent="0.2">
      <c r="A18" s="8">
        <v>6</v>
      </c>
      <c r="B18" s="9" t="s">
        <v>867</v>
      </c>
      <c r="C18" s="520">
        <v>17.647110000000001</v>
      </c>
      <c r="D18" s="520">
        <v>0.48726764709630471</v>
      </c>
      <c r="E18" s="520">
        <v>17.039185014770808</v>
      </c>
      <c r="F18" s="519">
        <f>T6_FG_py_Utlsn!E17+'T6A_FG_Upy_Utlsn '!E17</f>
        <v>576.70630000000006</v>
      </c>
      <c r="G18" s="520">
        <v>17.301175799999999</v>
      </c>
      <c r="H18" s="519">
        <f>T6_FG_py_Utlsn!G17+'T6A_FG_Upy_Utlsn '!G17</f>
        <v>19.110800000000012</v>
      </c>
      <c r="I18" s="520">
        <v>17.301175799999999</v>
      </c>
      <c r="J18" s="526">
        <v>0</v>
      </c>
      <c r="K18" s="526">
        <v>0</v>
      </c>
      <c r="L18" s="526">
        <v>0</v>
      </c>
      <c r="M18" s="526">
        <v>0</v>
      </c>
      <c r="N18" s="139"/>
      <c r="O18" s="139"/>
    </row>
    <row r="19" spans="1:15" s="143" customFormat="1" ht="15" x14ac:dyDescent="0.2">
      <c r="A19" s="8">
        <v>7</v>
      </c>
      <c r="B19" s="9" t="s">
        <v>868</v>
      </c>
      <c r="C19" s="520">
        <v>20.812950000000001</v>
      </c>
      <c r="D19" s="520">
        <v>0.5746820400412892</v>
      </c>
      <c r="E19" s="520">
        <v>20.095965047714561</v>
      </c>
      <c r="F19" s="519">
        <f>T6_FG_py_Utlsn!E18+'T6A_FG_Upy_Utlsn '!E18</f>
        <v>660.71789999999999</v>
      </c>
      <c r="G19" s="520">
        <v>19.821539999999999</v>
      </c>
      <c r="H19" s="519">
        <f>T6_FG_py_Utlsn!G18+'T6A_FG_Upy_Utlsn '!G18</f>
        <v>0</v>
      </c>
      <c r="I19" s="520">
        <v>19.821539999999999</v>
      </c>
      <c r="J19" s="526">
        <v>0</v>
      </c>
      <c r="K19" s="526">
        <v>0</v>
      </c>
      <c r="L19" s="526">
        <v>0</v>
      </c>
      <c r="M19" s="526">
        <v>0</v>
      </c>
      <c r="N19" s="139"/>
      <c r="O19" s="139"/>
    </row>
    <row r="20" spans="1:15" ht="15.75" customHeight="1" x14ac:dyDescent="0.2">
      <c r="A20" s="8">
        <v>8</v>
      </c>
      <c r="B20" s="9" t="s">
        <v>869</v>
      </c>
      <c r="C20" s="519">
        <v>27.669899999999998</v>
      </c>
      <c r="D20" s="519">
        <v>0.76401445156685943</v>
      </c>
      <c r="E20" s="519">
        <v>26.716700096514771</v>
      </c>
      <c r="F20" s="519">
        <f>T6_FG_py_Utlsn!E19+'T6A_FG_Upy_Utlsn '!E19</f>
        <v>922.33209999999997</v>
      </c>
      <c r="G20" s="524">
        <v>27.669989999999999</v>
      </c>
      <c r="H20" s="519">
        <f>T6_FG_py_Utlsn!G19+'T6A_FG_Upy_Utlsn '!G19</f>
        <v>32.796200000000113</v>
      </c>
      <c r="I20" s="524">
        <v>27.669989999999999</v>
      </c>
      <c r="J20" s="526">
        <v>0</v>
      </c>
      <c r="K20" s="526">
        <v>0</v>
      </c>
      <c r="L20" s="526">
        <v>0</v>
      </c>
      <c r="M20" s="526">
        <v>0</v>
      </c>
    </row>
    <row r="21" spans="1:15" ht="15.75" customHeight="1" x14ac:dyDescent="0.25">
      <c r="A21" s="329">
        <v>9</v>
      </c>
      <c r="B21" s="9" t="s">
        <v>870</v>
      </c>
      <c r="C21" s="519">
        <v>54.339719999999993</v>
      </c>
      <c r="D21" s="519">
        <v>1.5004149409320851</v>
      </c>
      <c r="E21" s="519">
        <v>52.467771931542416</v>
      </c>
      <c r="F21" s="519">
        <f>T6_FG_py_Utlsn!E20+'T6A_FG_Upy_Utlsn '!E20</f>
        <v>1889.9657000000002</v>
      </c>
      <c r="G21" s="524">
        <v>54.339782999999997</v>
      </c>
      <c r="H21" s="519">
        <f>T6_FG_py_Utlsn!G20+'T6A_FG_Upy_Utlsn '!G20</f>
        <v>12.138649999999984</v>
      </c>
      <c r="I21" s="524">
        <v>54.339782999999997</v>
      </c>
      <c r="J21" s="526">
        <v>0</v>
      </c>
      <c r="K21" s="526">
        <v>0</v>
      </c>
      <c r="L21" s="526">
        <v>0</v>
      </c>
      <c r="M21" s="526">
        <v>0</v>
      </c>
    </row>
    <row r="22" spans="1:15" ht="15.75" customHeight="1" x14ac:dyDescent="0.2">
      <c r="A22" s="8">
        <v>10</v>
      </c>
      <c r="B22" s="9" t="s">
        <v>871</v>
      </c>
      <c r="C22" s="519">
        <v>21.12885</v>
      </c>
      <c r="D22" s="519">
        <v>0.58340459289655688</v>
      </c>
      <c r="E22" s="519">
        <v>20.40098261411303</v>
      </c>
      <c r="F22" s="519">
        <f>T6_FG_py_Utlsn!E21+'T6A_FG_Upy_Utlsn '!E21</f>
        <v>704.29920000000004</v>
      </c>
      <c r="G22" s="525">
        <v>21.128964</v>
      </c>
      <c r="H22" s="519">
        <f>T6_FG_py_Utlsn!G21+'T6A_FG_Upy_Utlsn '!G21</f>
        <v>14.791699999999992</v>
      </c>
      <c r="I22" s="525">
        <v>21.128964</v>
      </c>
      <c r="J22" s="526">
        <v>0</v>
      </c>
      <c r="K22" s="526">
        <v>0</v>
      </c>
      <c r="L22" s="526">
        <v>0</v>
      </c>
      <c r="M22" s="526">
        <v>0</v>
      </c>
    </row>
    <row r="23" spans="1:15" ht="15" x14ac:dyDescent="0.2">
      <c r="A23" s="8">
        <v>11</v>
      </c>
      <c r="B23" s="9" t="s">
        <v>872</v>
      </c>
      <c r="C23" s="519">
        <v>24.000330000000002</v>
      </c>
      <c r="D23" s="519">
        <v>0.66269119015152367</v>
      </c>
      <c r="E23" s="519">
        <v>23.173543049573233</v>
      </c>
      <c r="F23" s="519">
        <f>T6_FG_py_Utlsn!E22+'T6A_FG_Upy_Utlsn '!E22</f>
        <v>777.87000000000012</v>
      </c>
      <c r="G23" s="519">
        <v>23.33616</v>
      </c>
      <c r="H23" s="519">
        <f>T6_FG_py_Utlsn!G22+'T6A_FG_Upy_Utlsn '!G22</f>
        <v>3.2579999999999814</v>
      </c>
      <c r="I23" s="519">
        <v>23.33616</v>
      </c>
      <c r="J23" s="526">
        <v>0</v>
      </c>
      <c r="K23" s="526">
        <v>0</v>
      </c>
      <c r="L23" s="526">
        <v>0</v>
      </c>
      <c r="M23" s="526">
        <v>0</v>
      </c>
    </row>
    <row r="24" spans="1:15" ht="15.75" x14ac:dyDescent="0.25">
      <c r="A24" s="632" t="s">
        <v>15</v>
      </c>
      <c r="B24" s="633"/>
      <c r="C24" s="521">
        <f>SUM(C13:C23)</f>
        <v>371.94306</v>
      </c>
      <c r="D24" s="521">
        <f t="shared" ref="D24:M24" si="0">SUM(D13:D23)</f>
        <v>10.269999999999982</v>
      </c>
      <c r="E24" s="522">
        <f t="shared" si="0"/>
        <v>359.13000000000005</v>
      </c>
      <c r="F24" s="521">
        <f t="shared" si="0"/>
        <v>12504.616900000001</v>
      </c>
      <c r="G24" s="521">
        <f t="shared" si="0"/>
        <v>369.40448180000004</v>
      </c>
      <c r="H24" s="521">
        <f t="shared" si="0"/>
        <v>384.46215000000046</v>
      </c>
      <c r="I24" s="521">
        <f t="shared" si="0"/>
        <v>369.40448180000004</v>
      </c>
      <c r="J24" s="523">
        <f t="shared" si="0"/>
        <v>0</v>
      </c>
      <c r="K24" s="523">
        <f t="shared" si="0"/>
        <v>0</v>
      </c>
      <c r="L24" s="523">
        <f t="shared" si="0"/>
        <v>0</v>
      </c>
      <c r="M24" s="523">
        <f t="shared" si="0"/>
        <v>0</v>
      </c>
    </row>
    <row r="25" spans="1:15" x14ac:dyDescent="0.2">
      <c r="A25" s="413"/>
      <c r="B25" s="413"/>
      <c r="C25" s="413"/>
      <c r="D25" s="413"/>
      <c r="E25" s="413"/>
      <c r="F25" s="413"/>
      <c r="G25" s="413"/>
      <c r="H25" s="413"/>
      <c r="I25" s="413"/>
      <c r="J25" s="414"/>
      <c r="K25" s="413"/>
      <c r="L25" s="413"/>
      <c r="M25" s="413"/>
    </row>
    <row r="26" spans="1:15" x14ac:dyDescent="0.2">
      <c r="A26" s="413"/>
      <c r="B26" s="413"/>
      <c r="C26" s="413"/>
      <c r="D26" s="435"/>
      <c r="E26" s="413"/>
      <c r="F26" s="413"/>
      <c r="G26" s="413"/>
      <c r="H26" s="413"/>
      <c r="I26" s="413"/>
      <c r="J26" s="414"/>
      <c r="K26" s="413"/>
      <c r="L26" s="413"/>
      <c r="M26" s="413"/>
    </row>
    <row r="27" spans="1:15" x14ac:dyDescent="0.2">
      <c r="A27" s="413"/>
      <c r="B27" s="413"/>
      <c r="C27" s="413"/>
      <c r="D27" s="413"/>
      <c r="E27" s="413"/>
      <c r="F27" s="413"/>
      <c r="G27" s="413"/>
      <c r="H27" s="413"/>
      <c r="I27" s="413"/>
      <c r="J27" s="414"/>
      <c r="K27" s="413"/>
      <c r="L27" s="413"/>
      <c r="M27" s="413"/>
    </row>
    <row r="28" spans="1:15" x14ac:dyDescent="0.2">
      <c r="A28" s="413"/>
      <c r="B28" s="413"/>
      <c r="C28" s="413"/>
      <c r="D28" s="413"/>
      <c r="E28" s="413"/>
      <c r="F28" s="413"/>
      <c r="G28" s="413"/>
      <c r="H28" s="413"/>
      <c r="I28" s="413"/>
      <c r="J28" s="414"/>
      <c r="K28" s="413"/>
      <c r="L28" s="413"/>
      <c r="M28" s="413"/>
    </row>
    <row r="31" spans="1:15" ht="15.75" customHeight="1" x14ac:dyDescent="0.2"/>
    <row r="32" spans="1:15" ht="15.75" customHeight="1" x14ac:dyDescent="0.2">
      <c r="B32" s="373"/>
      <c r="C32" s="373"/>
      <c r="D32" s="373"/>
      <c r="E32" s="373"/>
      <c r="F32" s="373"/>
      <c r="G32" s="373"/>
      <c r="H32" s="373"/>
      <c r="I32" s="373"/>
      <c r="J32" s="373"/>
      <c r="K32" s="373"/>
      <c r="L32" s="81"/>
      <c r="M32" s="368" t="s">
        <v>11</v>
      </c>
      <c r="N32" s="15"/>
    </row>
    <row r="33" spans="1:14" ht="15.75" customHeight="1" x14ac:dyDescent="0.2">
      <c r="B33" s="373"/>
      <c r="C33" s="373"/>
      <c r="D33" s="373"/>
      <c r="E33" s="373"/>
      <c r="F33" s="373"/>
      <c r="G33" s="373"/>
      <c r="H33" s="373"/>
      <c r="I33" s="373"/>
      <c r="J33" s="373"/>
      <c r="K33" s="373"/>
      <c r="L33" s="81"/>
      <c r="M33" s="368" t="s">
        <v>877</v>
      </c>
      <c r="N33" s="15"/>
    </row>
    <row r="34" spans="1:14" ht="12.75" customHeight="1" x14ac:dyDescent="0.2">
      <c r="B34" s="373"/>
      <c r="C34" s="373"/>
      <c r="D34" s="373"/>
      <c r="E34" s="373"/>
      <c r="F34" s="373"/>
      <c r="G34" s="373"/>
      <c r="H34" s="373"/>
      <c r="I34" s="373"/>
      <c r="J34" s="373"/>
      <c r="K34" s="373"/>
      <c r="L34" s="81"/>
      <c r="M34" s="368" t="s">
        <v>878</v>
      </c>
      <c r="N34" s="15"/>
    </row>
    <row r="35" spans="1:14" x14ac:dyDescent="0.2">
      <c r="A35" s="14" t="s">
        <v>19</v>
      </c>
      <c r="B35" s="14"/>
      <c r="C35" s="14"/>
      <c r="D35" s="14"/>
      <c r="E35" s="14"/>
      <c r="F35" s="14"/>
      <c r="G35" s="15"/>
      <c r="H35" s="15"/>
      <c r="I35" s="15"/>
      <c r="J35" s="35" t="s">
        <v>82</v>
      </c>
      <c r="L35" s="35"/>
      <c r="M35" s="35"/>
      <c r="N35" s="35"/>
    </row>
    <row r="36" spans="1:14" x14ac:dyDescent="0.2">
      <c r="A36" s="14"/>
      <c r="B36" s="15"/>
      <c r="C36" s="15"/>
      <c r="D36" s="15"/>
      <c r="E36" s="15"/>
      <c r="F36" s="15"/>
      <c r="G36" s="15"/>
      <c r="H36" s="15"/>
      <c r="I36" s="15"/>
      <c r="J36" s="267"/>
      <c r="K36" s="15"/>
      <c r="L36" s="15"/>
      <c r="M36" s="15"/>
      <c r="N36" s="15"/>
    </row>
  </sheetData>
  <mergeCells count="18">
    <mergeCell ref="K1:M1"/>
    <mergeCell ref="B3:K3"/>
    <mergeCell ref="B4:K4"/>
    <mergeCell ref="C9:C11"/>
    <mergeCell ref="J9:J11"/>
    <mergeCell ref="L7:M7"/>
    <mergeCell ref="G8:M8"/>
    <mergeCell ref="F9:G10"/>
    <mergeCell ref="H9:I10"/>
    <mergeCell ref="K9:K11"/>
    <mergeCell ref="A8:B8"/>
    <mergeCell ref="D9:D11"/>
    <mergeCell ref="E9:E11"/>
    <mergeCell ref="A24:B24"/>
    <mergeCell ref="A9:A11"/>
    <mergeCell ref="M9:M11"/>
    <mergeCell ref="L9:L11"/>
    <mergeCell ref="B9:B11"/>
  </mergeCells>
  <printOptions horizontalCentered="1" verticalCentered="1"/>
  <pageMargins left="0.70866141732283505" right="0.70866141732283505" top="0.23622047244094499" bottom="0" header="0.31496062992126" footer="0.31496062992126"/>
  <pageSetup paperSize="9" scale="7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
  <sheetViews>
    <sheetView view="pageBreakPreview" zoomScale="90" zoomScaleNormal="100" zoomScaleSheetLayoutView="90" workbookViewId="0">
      <selection activeCell="Q15" sqref="Q15"/>
    </sheetView>
  </sheetViews>
  <sheetFormatPr defaultRowHeight="12.75" x14ac:dyDescent="0.2"/>
  <cols>
    <col min="1" max="1" width="5.5703125" style="15" customWidth="1"/>
    <col min="2" max="2" width="20.5703125" style="15" bestFit="1" customWidth="1"/>
    <col min="3" max="3" width="10.5703125" style="15" customWidth="1"/>
    <col min="4" max="4" width="9.85546875" style="15" customWidth="1"/>
    <col min="5" max="5" width="8.7109375" style="15" customWidth="1"/>
    <col min="6" max="6" width="10.85546875" style="15" customWidth="1"/>
    <col min="7" max="7" width="15.85546875" style="15" customWidth="1"/>
    <col min="8" max="8" width="12.42578125" style="15" customWidth="1"/>
    <col min="9" max="9" width="12.140625" style="15" customWidth="1"/>
    <col min="10" max="10" width="9" style="15" customWidth="1"/>
    <col min="11" max="11" width="12" style="15" customWidth="1"/>
    <col min="12" max="12" width="17.28515625" style="15" customWidth="1"/>
    <col min="13" max="13" width="9.140625" style="15" hidden="1" customWidth="1"/>
    <col min="14" max="16384" width="9.140625" style="15"/>
  </cols>
  <sheetData>
    <row r="1" spans="1:19" customFormat="1" ht="15" x14ac:dyDescent="0.2">
      <c r="D1" s="35"/>
      <c r="E1" s="35"/>
      <c r="F1" s="35"/>
      <c r="G1" s="35"/>
      <c r="H1" s="35"/>
      <c r="I1" s="35"/>
      <c r="J1" s="35"/>
      <c r="K1" s="35"/>
      <c r="L1" s="790" t="s">
        <v>443</v>
      </c>
      <c r="M1" s="790"/>
      <c r="N1" s="790"/>
      <c r="O1" s="42"/>
      <c r="P1" s="42"/>
    </row>
    <row r="2" spans="1:19" customFormat="1" ht="15" x14ac:dyDescent="0.2">
      <c r="A2" s="742" t="s">
        <v>0</v>
      </c>
      <c r="B2" s="742"/>
      <c r="C2" s="742"/>
      <c r="D2" s="742"/>
      <c r="E2" s="742"/>
      <c r="F2" s="742"/>
      <c r="G2" s="742"/>
      <c r="H2" s="742"/>
      <c r="I2" s="742"/>
      <c r="J2" s="742"/>
      <c r="K2" s="742"/>
      <c r="L2" s="742"/>
      <c r="M2" s="44"/>
      <c r="N2" s="44"/>
      <c r="O2" s="44"/>
      <c r="P2" s="44"/>
    </row>
    <row r="3" spans="1:19" customFormat="1" ht="20.25" x14ac:dyDescent="0.3">
      <c r="A3" s="793" t="s">
        <v>651</v>
      </c>
      <c r="B3" s="793"/>
      <c r="C3" s="793"/>
      <c r="D3" s="793"/>
      <c r="E3" s="793"/>
      <c r="F3" s="793"/>
      <c r="G3" s="793"/>
      <c r="H3" s="793"/>
      <c r="I3" s="793"/>
      <c r="J3" s="793"/>
      <c r="K3" s="793"/>
      <c r="L3" s="793"/>
      <c r="M3" s="43"/>
      <c r="N3" s="43"/>
      <c r="O3" s="43"/>
      <c r="P3" s="43"/>
    </row>
    <row r="4" spans="1:19" customFormat="1" ht="10.5" customHeight="1" x14ac:dyDescent="0.2"/>
    <row r="5" spans="1:19" ht="19.5" customHeight="1" x14ac:dyDescent="0.25">
      <c r="A5" s="745" t="s">
        <v>673</v>
      </c>
      <c r="B5" s="745"/>
      <c r="C5" s="745"/>
      <c r="D5" s="745"/>
      <c r="E5" s="745"/>
      <c r="F5" s="745"/>
      <c r="G5" s="745"/>
      <c r="H5" s="745"/>
      <c r="I5" s="745"/>
      <c r="J5" s="745"/>
      <c r="K5" s="745"/>
      <c r="L5" s="745"/>
    </row>
    <row r="6" spans="1:19" x14ac:dyDescent="0.2">
      <c r="A6" s="22"/>
      <c r="B6" s="22"/>
      <c r="C6" s="22"/>
      <c r="D6" s="22"/>
      <c r="E6" s="22"/>
      <c r="F6" s="22"/>
      <c r="G6" s="22"/>
      <c r="H6" s="22"/>
      <c r="I6" s="22"/>
      <c r="J6" s="22"/>
      <c r="K6" s="22"/>
      <c r="L6" s="22"/>
    </row>
    <row r="7" spans="1:19" x14ac:dyDescent="0.2">
      <c r="A7" s="671" t="s">
        <v>873</v>
      </c>
      <c r="B7" s="671"/>
      <c r="F7" s="791" t="s">
        <v>17</v>
      </c>
      <c r="G7" s="791"/>
      <c r="H7" s="791"/>
      <c r="I7" s="791"/>
      <c r="J7" s="791"/>
      <c r="K7" s="791"/>
      <c r="L7" s="791"/>
    </row>
    <row r="8" spans="1:19" ht="12.75" customHeight="1" x14ac:dyDescent="0.2">
      <c r="F8" s="16"/>
      <c r="G8" s="100"/>
      <c r="H8" s="100"/>
      <c r="I8" s="792" t="s">
        <v>822</v>
      </c>
      <c r="J8" s="792"/>
      <c r="K8" s="792"/>
      <c r="L8" s="792"/>
    </row>
    <row r="9" spans="1:19" s="14" customFormat="1" ht="12.75" customHeight="1" x14ac:dyDescent="0.2">
      <c r="A9" s="737" t="s">
        <v>1</v>
      </c>
      <c r="B9" s="737" t="s">
        <v>2</v>
      </c>
      <c r="C9" s="652" t="s">
        <v>23</v>
      </c>
      <c r="D9" s="684"/>
      <c r="E9" s="684"/>
      <c r="F9" s="684"/>
      <c r="G9" s="684"/>
      <c r="H9" s="652" t="s">
        <v>24</v>
      </c>
      <c r="I9" s="684"/>
      <c r="J9" s="684"/>
      <c r="K9" s="684"/>
      <c r="L9" s="684"/>
      <c r="R9" s="29"/>
      <c r="S9" s="30"/>
    </row>
    <row r="10" spans="1:19" s="14" customFormat="1" ht="63.75" x14ac:dyDescent="0.2">
      <c r="A10" s="738"/>
      <c r="B10" s="738"/>
      <c r="C10" s="5" t="s">
        <v>668</v>
      </c>
      <c r="D10" s="5" t="s">
        <v>670</v>
      </c>
      <c r="E10" s="5" t="s">
        <v>68</v>
      </c>
      <c r="F10" s="5" t="s">
        <v>69</v>
      </c>
      <c r="G10" s="5" t="s">
        <v>375</v>
      </c>
      <c r="H10" s="5" t="s">
        <v>668</v>
      </c>
      <c r="I10" s="5" t="s">
        <v>670</v>
      </c>
      <c r="J10" s="5" t="s">
        <v>68</v>
      </c>
      <c r="K10" s="5" t="s">
        <v>69</v>
      </c>
      <c r="L10" s="5" t="s">
        <v>376</v>
      </c>
    </row>
    <row r="11" spans="1:19" s="14" customFormat="1" x14ac:dyDescent="0.2">
      <c r="A11" s="5">
        <v>1</v>
      </c>
      <c r="B11" s="5">
        <v>2</v>
      </c>
      <c r="C11" s="5">
        <v>3</v>
      </c>
      <c r="D11" s="5">
        <v>4</v>
      </c>
      <c r="E11" s="5">
        <v>5</v>
      </c>
      <c r="F11" s="5">
        <v>6</v>
      </c>
      <c r="G11" s="5">
        <v>7</v>
      </c>
      <c r="H11" s="5">
        <v>8</v>
      </c>
      <c r="I11" s="5">
        <v>9</v>
      </c>
      <c r="J11" s="5">
        <v>10</v>
      </c>
      <c r="K11" s="5">
        <v>11</v>
      </c>
      <c r="L11" s="5">
        <v>12</v>
      </c>
    </row>
    <row r="12" spans="1:19" x14ac:dyDescent="0.2">
      <c r="A12" s="8">
        <v>1</v>
      </c>
      <c r="B12" s="9" t="s">
        <v>862</v>
      </c>
      <c r="C12" s="802" t="s">
        <v>927</v>
      </c>
      <c r="D12" s="803"/>
      <c r="E12" s="803"/>
      <c r="F12" s="803"/>
      <c r="G12" s="803"/>
      <c r="H12" s="803"/>
      <c r="I12" s="803"/>
      <c r="J12" s="803"/>
      <c r="K12" s="803"/>
      <c r="L12" s="804"/>
    </row>
    <row r="13" spans="1:19" x14ac:dyDescent="0.2">
      <c r="A13" s="8">
        <v>2</v>
      </c>
      <c r="B13" s="9" t="s">
        <v>863</v>
      </c>
      <c r="C13" s="805"/>
      <c r="D13" s="806"/>
      <c r="E13" s="806"/>
      <c r="F13" s="806"/>
      <c r="G13" s="806"/>
      <c r="H13" s="806"/>
      <c r="I13" s="806"/>
      <c r="J13" s="806"/>
      <c r="K13" s="806"/>
      <c r="L13" s="807"/>
    </row>
    <row r="14" spans="1:19" x14ac:dyDescent="0.2">
      <c r="A14" s="8">
        <v>3</v>
      </c>
      <c r="B14" s="9" t="s">
        <v>864</v>
      </c>
      <c r="C14" s="805"/>
      <c r="D14" s="806"/>
      <c r="E14" s="806"/>
      <c r="F14" s="806"/>
      <c r="G14" s="806"/>
      <c r="H14" s="806"/>
      <c r="I14" s="806"/>
      <c r="J14" s="806"/>
      <c r="K14" s="806"/>
      <c r="L14" s="807"/>
    </row>
    <row r="15" spans="1:19" x14ac:dyDescent="0.2">
      <c r="A15" s="8">
        <v>4</v>
      </c>
      <c r="B15" s="9" t="s">
        <v>865</v>
      </c>
      <c r="C15" s="805"/>
      <c r="D15" s="806"/>
      <c r="E15" s="806"/>
      <c r="F15" s="806"/>
      <c r="G15" s="806"/>
      <c r="H15" s="806"/>
      <c r="I15" s="806"/>
      <c r="J15" s="806"/>
      <c r="K15" s="806"/>
      <c r="L15" s="807"/>
    </row>
    <row r="16" spans="1:19" x14ac:dyDescent="0.2">
      <c r="A16" s="8">
        <v>5</v>
      </c>
      <c r="B16" s="9" t="s">
        <v>866</v>
      </c>
      <c r="C16" s="805"/>
      <c r="D16" s="806"/>
      <c r="E16" s="806"/>
      <c r="F16" s="806"/>
      <c r="G16" s="806"/>
      <c r="H16" s="806"/>
      <c r="I16" s="806"/>
      <c r="J16" s="806"/>
      <c r="K16" s="806"/>
      <c r="L16" s="807"/>
    </row>
    <row r="17" spans="1:12" x14ac:dyDescent="0.2">
      <c r="A17" s="8">
        <v>6</v>
      </c>
      <c r="B17" s="9" t="s">
        <v>867</v>
      </c>
      <c r="C17" s="805"/>
      <c r="D17" s="806"/>
      <c r="E17" s="806"/>
      <c r="F17" s="806"/>
      <c r="G17" s="806"/>
      <c r="H17" s="806"/>
      <c r="I17" s="806"/>
      <c r="J17" s="806"/>
      <c r="K17" s="806"/>
      <c r="L17" s="807"/>
    </row>
    <row r="18" spans="1:12" x14ac:dyDescent="0.2">
      <c r="A18" s="8">
        <v>7</v>
      </c>
      <c r="B18" s="9" t="s">
        <v>868</v>
      </c>
      <c r="C18" s="805"/>
      <c r="D18" s="806"/>
      <c r="E18" s="806"/>
      <c r="F18" s="806"/>
      <c r="G18" s="806"/>
      <c r="H18" s="806"/>
      <c r="I18" s="806"/>
      <c r="J18" s="806"/>
      <c r="K18" s="806"/>
      <c r="L18" s="807"/>
    </row>
    <row r="19" spans="1:12" x14ac:dyDescent="0.2">
      <c r="A19" s="8">
        <v>8</v>
      </c>
      <c r="B19" s="9" t="s">
        <v>869</v>
      </c>
      <c r="C19" s="805"/>
      <c r="D19" s="806"/>
      <c r="E19" s="806"/>
      <c r="F19" s="806"/>
      <c r="G19" s="806"/>
      <c r="H19" s="806"/>
      <c r="I19" s="806"/>
      <c r="J19" s="806"/>
      <c r="K19" s="806"/>
      <c r="L19" s="807"/>
    </row>
    <row r="20" spans="1:12" ht="15.75" x14ac:dyDescent="0.25">
      <c r="A20" s="329">
        <v>9</v>
      </c>
      <c r="B20" s="9" t="s">
        <v>870</v>
      </c>
      <c r="C20" s="805"/>
      <c r="D20" s="806"/>
      <c r="E20" s="806"/>
      <c r="F20" s="806"/>
      <c r="G20" s="806"/>
      <c r="H20" s="806"/>
      <c r="I20" s="806"/>
      <c r="J20" s="806"/>
      <c r="K20" s="806"/>
      <c r="L20" s="807"/>
    </row>
    <row r="21" spans="1:12" x14ac:dyDescent="0.2">
      <c r="A21" s="8">
        <v>10</v>
      </c>
      <c r="B21" s="9" t="s">
        <v>871</v>
      </c>
      <c r="C21" s="805"/>
      <c r="D21" s="806"/>
      <c r="E21" s="806"/>
      <c r="F21" s="806"/>
      <c r="G21" s="806"/>
      <c r="H21" s="806"/>
      <c r="I21" s="806"/>
      <c r="J21" s="806"/>
      <c r="K21" s="806"/>
      <c r="L21" s="807"/>
    </row>
    <row r="22" spans="1:12" x14ac:dyDescent="0.2">
      <c r="A22" s="8">
        <v>11</v>
      </c>
      <c r="B22" s="9" t="s">
        <v>872</v>
      </c>
      <c r="C22" s="805"/>
      <c r="D22" s="806"/>
      <c r="E22" s="806"/>
      <c r="F22" s="806"/>
      <c r="G22" s="806"/>
      <c r="H22" s="806"/>
      <c r="I22" s="806"/>
      <c r="J22" s="806"/>
      <c r="K22" s="806"/>
      <c r="L22" s="807"/>
    </row>
    <row r="23" spans="1:12" x14ac:dyDescent="0.2">
      <c r="A23" s="3" t="s">
        <v>15</v>
      </c>
      <c r="B23" s="19"/>
      <c r="C23" s="808"/>
      <c r="D23" s="809"/>
      <c r="E23" s="809"/>
      <c r="F23" s="809"/>
      <c r="G23" s="809"/>
      <c r="H23" s="809"/>
      <c r="I23" s="809"/>
      <c r="J23" s="809"/>
      <c r="K23" s="809"/>
      <c r="L23" s="810"/>
    </row>
    <row r="24" spans="1:12" x14ac:dyDescent="0.2">
      <c r="A24" s="21" t="s">
        <v>374</v>
      </c>
      <c r="B24" s="21"/>
      <c r="C24" s="21"/>
      <c r="D24" s="21"/>
      <c r="E24" s="21"/>
      <c r="F24" s="21"/>
      <c r="G24" s="21"/>
      <c r="H24" s="21"/>
      <c r="I24" s="21"/>
      <c r="J24" s="21"/>
      <c r="K24" s="21"/>
      <c r="L24" s="21"/>
    </row>
    <row r="25" spans="1:12" x14ac:dyDescent="0.2">
      <c r="A25" s="20" t="s">
        <v>373</v>
      </c>
      <c r="B25" s="21"/>
      <c r="C25" s="21"/>
      <c r="D25" s="21"/>
      <c r="E25" s="21"/>
      <c r="F25" s="21"/>
      <c r="G25" s="21"/>
      <c r="H25" s="21"/>
      <c r="I25" s="21"/>
      <c r="J25" s="21"/>
      <c r="K25" s="21"/>
      <c r="L25" s="21"/>
    </row>
    <row r="26" spans="1:12" s="347" customFormat="1" x14ac:dyDescent="0.2">
      <c r="A26" s="20"/>
      <c r="B26" s="21"/>
      <c r="C26" s="21"/>
      <c r="D26" s="21"/>
      <c r="E26" s="21"/>
      <c r="F26" s="21"/>
      <c r="G26" s="21"/>
      <c r="H26" s="21"/>
      <c r="I26" s="21"/>
      <c r="J26" s="21"/>
      <c r="K26" s="21"/>
      <c r="L26" s="21"/>
    </row>
    <row r="27" spans="1:12" s="347" customFormat="1" x14ac:dyDescent="0.2">
      <c r="A27" s="20"/>
      <c r="B27" s="21"/>
      <c r="C27" s="21"/>
      <c r="D27" s="21"/>
      <c r="E27" s="21"/>
      <c r="F27" s="21"/>
      <c r="G27" s="21"/>
      <c r="H27" s="21"/>
      <c r="I27" s="21"/>
      <c r="J27" s="21"/>
      <c r="K27" s="21"/>
      <c r="L27" s="21"/>
    </row>
    <row r="28" spans="1:12" s="347" customFormat="1" x14ac:dyDescent="0.2">
      <c r="A28" s="20"/>
      <c r="B28" s="21"/>
      <c r="C28" s="21"/>
      <c r="D28" s="21"/>
      <c r="E28" s="21"/>
      <c r="F28" s="21"/>
      <c r="G28" s="21"/>
      <c r="H28" s="21"/>
      <c r="I28" s="21"/>
      <c r="J28" s="21"/>
      <c r="K28" s="21"/>
      <c r="L28" s="21"/>
    </row>
    <row r="29" spans="1:12" ht="15.75" customHeight="1" x14ac:dyDescent="0.2">
      <c r="A29" s="14"/>
      <c r="B29" s="14"/>
      <c r="C29" s="14"/>
      <c r="D29" s="14"/>
      <c r="E29" s="14"/>
      <c r="F29" s="14"/>
      <c r="G29" s="14"/>
      <c r="H29" s="14"/>
      <c r="I29" s="14"/>
      <c r="J29" s="14"/>
      <c r="K29" s="14"/>
      <c r="L29" s="14"/>
    </row>
    <row r="30" spans="1:12" ht="15.75" customHeight="1" x14ac:dyDescent="0.2">
      <c r="A30" s="14"/>
      <c r="B30" s="14"/>
      <c r="C30" s="14"/>
      <c r="D30" s="14"/>
      <c r="E30" s="14"/>
      <c r="F30" s="14"/>
      <c r="G30" s="14"/>
      <c r="H30" s="14"/>
      <c r="I30" s="14"/>
      <c r="J30" s="14"/>
      <c r="K30" s="14"/>
      <c r="L30" s="14"/>
    </row>
    <row r="31" spans="1:12" ht="14.25" customHeight="1" x14ac:dyDescent="0.2">
      <c r="B31" s="373"/>
      <c r="C31" s="373"/>
      <c r="D31" s="373"/>
      <c r="E31" s="373"/>
      <c r="F31" s="373"/>
      <c r="G31" s="373"/>
      <c r="H31" s="373"/>
      <c r="I31" s="373"/>
      <c r="J31" s="373"/>
      <c r="K31" s="373"/>
      <c r="L31" s="368" t="s">
        <v>11</v>
      </c>
    </row>
    <row r="32" spans="1:12" ht="12.75" customHeight="1" x14ac:dyDescent="0.2">
      <c r="B32" s="373"/>
      <c r="C32" s="373"/>
      <c r="D32" s="373"/>
      <c r="E32" s="373"/>
      <c r="F32" s="373"/>
      <c r="G32" s="373"/>
      <c r="H32" s="373"/>
      <c r="I32" s="373"/>
      <c r="J32" s="373"/>
      <c r="K32" s="373"/>
      <c r="L32" s="368" t="s">
        <v>877</v>
      </c>
    </row>
    <row r="33" spans="1:13" ht="12.75" customHeight="1" x14ac:dyDescent="0.2">
      <c r="B33" s="373"/>
      <c r="C33" s="373"/>
      <c r="D33" s="373"/>
      <c r="E33" s="373"/>
      <c r="F33" s="373"/>
      <c r="G33" s="373"/>
      <c r="H33" s="373"/>
      <c r="I33" s="373"/>
      <c r="J33" s="373"/>
      <c r="K33" s="373"/>
      <c r="L33" s="368" t="s">
        <v>878</v>
      </c>
    </row>
    <row r="34" spans="1:13" x14ac:dyDescent="0.2">
      <c r="A34" s="14" t="s">
        <v>19</v>
      </c>
      <c r="B34" s="14"/>
      <c r="C34" s="14"/>
      <c r="D34" s="14"/>
      <c r="E34" s="14"/>
      <c r="F34" s="14"/>
      <c r="J34" s="671" t="s">
        <v>82</v>
      </c>
      <c r="K34" s="671"/>
      <c r="L34" s="671"/>
      <c r="M34" s="671"/>
    </row>
    <row r="35" spans="1:13" x14ac:dyDescent="0.2">
      <c r="A35" s="14"/>
    </row>
    <row r="36" spans="1:13" x14ac:dyDescent="0.2">
      <c r="A36" s="746"/>
      <c r="B36" s="746"/>
      <c r="C36" s="746"/>
      <c r="D36" s="746"/>
      <c r="E36" s="746"/>
      <c r="F36" s="746"/>
      <c r="G36" s="746"/>
      <c r="H36" s="746"/>
      <c r="I36" s="746"/>
      <c r="J36" s="746"/>
      <c r="K36" s="746"/>
      <c r="L36" s="746"/>
    </row>
  </sheetData>
  <mergeCells count="14">
    <mergeCell ref="L1:N1"/>
    <mergeCell ref="A2:L2"/>
    <mergeCell ref="A3:L3"/>
    <mergeCell ref="A5:L5"/>
    <mergeCell ref="A7:B7"/>
    <mergeCell ref="F7:L7"/>
    <mergeCell ref="A36:L36"/>
    <mergeCell ref="I8:L8"/>
    <mergeCell ref="C9:G9"/>
    <mergeCell ref="H9:L9"/>
    <mergeCell ref="B9:B10"/>
    <mergeCell ref="A9:A10"/>
    <mergeCell ref="J34:M34"/>
    <mergeCell ref="C12:L23"/>
  </mergeCells>
  <printOptions horizontalCentered="1" verticalCentered="1"/>
  <pageMargins left="0.70866141732283505" right="0.70866141732283505" top="0.23622047244094499" bottom="0" header="0.31496062992126" footer="0.31496062992126"/>
  <pageSetup paperSize="9" scale="92" orientation="landscape" r:id="rId1"/>
  <rowBreaks count="1" manualBreakCount="1">
    <brk id="35"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9"/>
  <sheetViews>
    <sheetView view="pageBreakPreview" topLeftCell="A11" zoomScale="90" zoomScaleNormal="100" zoomScaleSheetLayoutView="90" workbookViewId="0">
      <selection activeCell="R25" sqref="R25"/>
    </sheetView>
  </sheetViews>
  <sheetFormatPr defaultRowHeight="12.75" x14ac:dyDescent="0.2"/>
  <cols>
    <col min="1" max="1" width="6" style="15" customWidth="1"/>
    <col min="2" max="2" width="21.7109375" style="15" customWidth="1"/>
    <col min="3" max="3" width="8.7109375" style="15" customWidth="1"/>
    <col min="4" max="4" width="7.140625" style="15" bestFit="1" customWidth="1"/>
    <col min="5" max="5" width="8.28515625" style="15" bestFit="1" customWidth="1"/>
    <col min="6" max="7" width="7.28515625" style="15" customWidth="1"/>
    <col min="8" max="8" width="8.140625" style="15" customWidth="1"/>
    <col min="9" max="9" width="9.28515625" style="15" customWidth="1"/>
    <col min="10" max="10" width="8.28515625" style="15" bestFit="1" customWidth="1"/>
    <col min="11" max="11" width="9.28515625" style="15" bestFit="1" customWidth="1"/>
    <col min="12" max="12" width="8.7109375" style="15" customWidth="1"/>
    <col min="13" max="13" width="7.85546875" style="15" customWidth="1"/>
    <col min="14" max="14" width="9.28515625" style="15" bestFit="1" customWidth="1"/>
    <col min="15" max="15" width="13.7109375" style="15" customWidth="1"/>
    <col min="16" max="16" width="11.85546875" style="15" customWidth="1"/>
    <col min="17" max="17" width="11.7109375" style="15" customWidth="1"/>
    <col min="18" max="16384" width="9.140625" style="15"/>
  </cols>
  <sheetData>
    <row r="1" spans="1:21" customFormat="1" ht="15" x14ac:dyDescent="0.2">
      <c r="H1" s="35"/>
      <c r="I1" s="35"/>
      <c r="J1" s="35"/>
      <c r="K1" s="35"/>
      <c r="L1" s="35"/>
      <c r="M1" s="35"/>
      <c r="N1" s="35"/>
      <c r="O1" s="35"/>
      <c r="P1" s="733" t="s">
        <v>62</v>
      </c>
      <c r="Q1" s="733"/>
      <c r="S1" s="15"/>
      <c r="T1" s="42"/>
      <c r="U1" s="42"/>
    </row>
    <row r="2" spans="1:21" customFormat="1" ht="15" x14ac:dyDescent="0.2">
      <c r="A2" s="742" t="s">
        <v>0</v>
      </c>
      <c r="B2" s="742"/>
      <c r="C2" s="742"/>
      <c r="D2" s="742"/>
      <c r="E2" s="742"/>
      <c r="F2" s="742"/>
      <c r="G2" s="742"/>
      <c r="H2" s="742"/>
      <c r="I2" s="742"/>
      <c r="J2" s="742"/>
      <c r="K2" s="742"/>
      <c r="L2" s="742"/>
      <c r="M2" s="742"/>
      <c r="N2" s="742"/>
      <c r="O2" s="742"/>
      <c r="P2" s="742"/>
      <c r="Q2" s="742"/>
      <c r="R2" s="44"/>
      <c r="S2" s="44"/>
      <c r="T2" s="44"/>
      <c r="U2" s="44"/>
    </row>
    <row r="3" spans="1:21" customFormat="1" ht="20.25" x14ac:dyDescent="0.3">
      <c r="A3" s="666" t="s">
        <v>651</v>
      </c>
      <c r="B3" s="666"/>
      <c r="C3" s="666"/>
      <c r="D3" s="666"/>
      <c r="E3" s="666"/>
      <c r="F3" s="666"/>
      <c r="G3" s="666"/>
      <c r="H3" s="666"/>
      <c r="I3" s="666"/>
      <c r="J3" s="666"/>
      <c r="K3" s="666"/>
      <c r="L3" s="666"/>
      <c r="M3" s="666"/>
      <c r="N3" s="666"/>
      <c r="O3" s="666"/>
      <c r="P3" s="666"/>
      <c r="Q3" s="666"/>
      <c r="R3" s="43"/>
      <c r="S3" s="43"/>
      <c r="T3" s="43"/>
      <c r="U3" s="43"/>
    </row>
    <row r="4" spans="1:21" customFormat="1" ht="10.5" customHeight="1" x14ac:dyDescent="0.2"/>
    <row r="5" spans="1:21" x14ac:dyDescent="0.2">
      <c r="A5" s="24"/>
      <c r="B5" s="24"/>
      <c r="C5" s="24"/>
      <c r="D5" s="24"/>
      <c r="E5" s="23"/>
      <c r="F5" s="23"/>
      <c r="G5" s="23"/>
      <c r="H5" s="23"/>
      <c r="I5" s="23"/>
      <c r="J5" s="23"/>
      <c r="K5" s="23"/>
      <c r="L5" s="23"/>
      <c r="M5" s="23"/>
      <c r="N5" s="24"/>
      <c r="O5" s="24"/>
      <c r="P5" s="23"/>
      <c r="Q5" s="21"/>
    </row>
    <row r="6" spans="1:21" ht="18" customHeight="1" x14ac:dyDescent="0.25">
      <c r="A6" s="745" t="s">
        <v>757</v>
      </c>
      <c r="B6" s="745"/>
      <c r="C6" s="745"/>
      <c r="D6" s="745"/>
      <c r="E6" s="745"/>
      <c r="F6" s="745"/>
      <c r="G6" s="745"/>
      <c r="H6" s="745"/>
      <c r="I6" s="745"/>
      <c r="J6" s="745"/>
      <c r="K6" s="745"/>
      <c r="L6" s="745"/>
      <c r="M6" s="745"/>
      <c r="N6" s="745"/>
      <c r="O6" s="745"/>
      <c r="P6" s="745"/>
      <c r="Q6" s="745"/>
    </row>
    <row r="7" spans="1:21" ht="9.75" customHeight="1" x14ac:dyDescent="0.2"/>
    <row r="8" spans="1:21" ht="0.75" customHeight="1" x14ac:dyDescent="0.2"/>
    <row r="9" spans="1:21" x14ac:dyDescent="0.2">
      <c r="A9" s="671" t="s">
        <v>873</v>
      </c>
      <c r="B9" s="671"/>
      <c r="Q9" s="32" t="s">
        <v>21</v>
      </c>
      <c r="R9" s="19"/>
      <c r="S9" s="21"/>
    </row>
    <row r="10" spans="1:21" x14ac:dyDescent="0.2">
      <c r="N10" s="792" t="s">
        <v>822</v>
      </c>
      <c r="O10" s="792"/>
      <c r="P10" s="792"/>
      <c r="Q10" s="792"/>
    </row>
    <row r="11" spans="1:21" ht="28.5" customHeight="1" x14ac:dyDescent="0.2">
      <c r="A11" s="737" t="s">
        <v>1</v>
      </c>
      <c r="B11" s="737" t="s">
        <v>2</v>
      </c>
      <c r="C11" s="650" t="s">
        <v>674</v>
      </c>
      <c r="D11" s="650"/>
      <c r="E11" s="650"/>
      <c r="F11" s="650" t="s">
        <v>675</v>
      </c>
      <c r="G11" s="650"/>
      <c r="H11" s="650"/>
      <c r="I11" s="691" t="s">
        <v>378</v>
      </c>
      <c r="J11" s="692"/>
      <c r="K11" s="811"/>
      <c r="L11" s="691" t="s">
        <v>91</v>
      </c>
      <c r="M11" s="692"/>
      <c r="N11" s="811"/>
      <c r="O11" s="812" t="s">
        <v>826</v>
      </c>
      <c r="P11" s="813"/>
      <c r="Q11" s="814"/>
    </row>
    <row r="12" spans="1:21" ht="39.75" customHeight="1" x14ac:dyDescent="0.2">
      <c r="A12" s="738"/>
      <c r="B12" s="738"/>
      <c r="C12" s="5" t="s">
        <v>113</v>
      </c>
      <c r="D12" s="5" t="s">
        <v>753</v>
      </c>
      <c r="E12" s="38" t="s">
        <v>15</v>
      </c>
      <c r="F12" s="5" t="s">
        <v>113</v>
      </c>
      <c r="G12" s="5" t="s">
        <v>754</v>
      </c>
      <c r="H12" s="38" t="s">
        <v>15</v>
      </c>
      <c r="I12" s="5" t="s">
        <v>113</v>
      </c>
      <c r="J12" s="5" t="s">
        <v>754</v>
      </c>
      <c r="K12" s="38" t="s">
        <v>15</v>
      </c>
      <c r="L12" s="5" t="s">
        <v>113</v>
      </c>
      <c r="M12" s="5" t="s">
        <v>754</v>
      </c>
      <c r="N12" s="38" t="s">
        <v>15</v>
      </c>
      <c r="O12" s="5" t="s">
        <v>231</v>
      </c>
      <c r="P12" s="5" t="s">
        <v>755</v>
      </c>
      <c r="Q12" s="5" t="s">
        <v>114</v>
      </c>
    </row>
    <row r="13" spans="1:21" s="67" customFormat="1" x14ac:dyDescent="0.2">
      <c r="A13" s="5">
        <v>1</v>
      </c>
      <c r="B13" s="5">
        <v>2</v>
      </c>
      <c r="C13" s="64">
        <v>3</v>
      </c>
      <c r="D13" s="64">
        <v>4</v>
      </c>
      <c r="E13" s="64">
        <v>5</v>
      </c>
      <c r="F13" s="64">
        <v>6</v>
      </c>
      <c r="G13" s="64">
        <v>7</v>
      </c>
      <c r="H13" s="64">
        <v>8</v>
      </c>
      <c r="I13" s="64">
        <v>9</v>
      </c>
      <c r="J13" s="64">
        <v>10</v>
      </c>
      <c r="K13" s="64">
        <v>11</v>
      </c>
      <c r="L13" s="64">
        <v>12</v>
      </c>
      <c r="M13" s="64">
        <v>13</v>
      </c>
      <c r="N13" s="64">
        <v>14</v>
      </c>
      <c r="O13" s="64">
        <v>15</v>
      </c>
      <c r="P13" s="64">
        <v>16</v>
      </c>
      <c r="Q13" s="64">
        <v>17</v>
      </c>
    </row>
    <row r="14" spans="1:21" x14ac:dyDescent="0.2">
      <c r="A14" s="8">
        <v>1</v>
      </c>
      <c r="B14" s="9" t="s">
        <v>862</v>
      </c>
      <c r="C14" s="451">
        <v>568.23744000000011</v>
      </c>
      <c r="D14" s="451">
        <v>62.628319999999988</v>
      </c>
      <c r="E14" s="451">
        <f>SUM(C14:D14)</f>
        <v>630.86576000000014</v>
      </c>
      <c r="F14" s="451">
        <v>34.812155860399109</v>
      </c>
      <c r="G14" s="451">
        <v>0.3666752068671883</v>
      </c>
      <c r="H14" s="451">
        <f>SUM(F14:G14)</f>
        <v>35.178831067266294</v>
      </c>
      <c r="I14" s="451">
        <v>545.16595718155656</v>
      </c>
      <c r="J14" s="451">
        <v>62.1706404585724</v>
      </c>
      <c r="K14" s="451">
        <f>SUM(I14:J14)</f>
        <v>607.33659764012896</v>
      </c>
      <c r="L14" s="451">
        <v>567.57883599999968</v>
      </c>
      <c r="M14" s="451">
        <v>62.55003300000002</v>
      </c>
      <c r="N14" s="451">
        <f>SUM(L14:M14)</f>
        <v>630.12886899999967</v>
      </c>
      <c r="O14" s="451">
        <f>F14+I14-L14</f>
        <v>12.399277041955997</v>
      </c>
      <c r="P14" s="451">
        <f t="shared" ref="P14:Q14" si="0">G14+J14-M14</f>
        <v>-1.2717334560434779E-2</v>
      </c>
      <c r="Q14" s="451">
        <f t="shared" si="0"/>
        <v>12.386559707395577</v>
      </c>
      <c r="U14" s="441"/>
    </row>
    <row r="15" spans="1:21" x14ac:dyDescent="0.2">
      <c r="A15" s="8">
        <v>2</v>
      </c>
      <c r="B15" s="9" t="s">
        <v>863</v>
      </c>
      <c r="C15" s="451">
        <v>293.52288000000004</v>
      </c>
      <c r="D15" s="451">
        <v>32.350639999999999</v>
      </c>
      <c r="E15" s="451">
        <f t="shared" ref="E15:E24" si="1">SUM(C15:D15)</f>
        <v>325.87352000000004</v>
      </c>
      <c r="F15" s="451">
        <v>18.516773666040041</v>
      </c>
      <c r="G15" s="451">
        <v>0.23158434117927681</v>
      </c>
      <c r="H15" s="451">
        <f t="shared" ref="H15:H24" si="2">SUM(F15:G15)</f>
        <v>18.74835800721932</v>
      </c>
      <c r="I15" s="451">
        <v>281.60531243750353</v>
      </c>
      <c r="J15" s="451">
        <v>32.114225769503491</v>
      </c>
      <c r="K15" s="451">
        <f t="shared" ref="K15:K24" si="3">SUM(I15:J15)</f>
        <v>313.71953820700702</v>
      </c>
      <c r="L15" s="451">
        <v>293.5272920000001</v>
      </c>
      <c r="M15" s="451">
        <v>32.350050999999986</v>
      </c>
      <c r="N15" s="451">
        <f t="shared" ref="N15:N24" si="4">SUM(L15:M15)</f>
        <v>325.87734300000011</v>
      </c>
      <c r="O15" s="451">
        <f t="shared" ref="O15:O24" si="5">F15+I15-L15</f>
        <v>6.5947941035434496</v>
      </c>
      <c r="P15" s="451">
        <f t="shared" ref="P15:P24" si="6">G15+J15-M15</f>
        <v>-4.2408893172165563E-3</v>
      </c>
      <c r="Q15" s="451">
        <f t="shared" ref="Q15:Q24" si="7">H15+K15-N15</f>
        <v>6.5905532142262473</v>
      </c>
      <c r="R15" s="441"/>
      <c r="S15" s="441"/>
      <c r="T15" s="441"/>
      <c r="U15" s="441"/>
    </row>
    <row r="16" spans="1:21" x14ac:dyDescent="0.2">
      <c r="A16" s="8">
        <v>3</v>
      </c>
      <c r="B16" s="9" t="s">
        <v>864</v>
      </c>
      <c r="C16" s="451">
        <v>374.1948000000001</v>
      </c>
      <c r="D16" s="451">
        <v>41.241899999999994</v>
      </c>
      <c r="E16" s="451">
        <f t="shared" si="1"/>
        <v>415.43670000000009</v>
      </c>
      <c r="F16" s="451">
        <v>2.8116913033164832</v>
      </c>
      <c r="G16" s="451">
        <v>1.5245969127635726</v>
      </c>
      <c r="H16" s="451">
        <f t="shared" si="2"/>
        <v>4.3362882160800558</v>
      </c>
      <c r="I16" s="451">
        <v>359.00180444703034</v>
      </c>
      <c r="J16" s="451">
        <v>40.940509608566813</v>
      </c>
      <c r="K16" s="451">
        <f t="shared" si="3"/>
        <v>399.94231405559714</v>
      </c>
      <c r="L16" s="451">
        <v>357.18794600000007</v>
      </c>
      <c r="M16" s="451">
        <v>39.362300500000003</v>
      </c>
      <c r="N16" s="451">
        <f t="shared" si="4"/>
        <v>396.55024650000007</v>
      </c>
      <c r="O16" s="451">
        <f t="shared" si="5"/>
        <v>4.6255497503467495</v>
      </c>
      <c r="P16" s="451">
        <f t="shared" si="6"/>
        <v>3.1028060213303803</v>
      </c>
      <c r="Q16" s="451">
        <f t="shared" si="7"/>
        <v>7.7283557716771156</v>
      </c>
      <c r="R16" s="441"/>
      <c r="S16" s="441"/>
      <c r="T16" s="441"/>
      <c r="U16" s="441"/>
    </row>
    <row r="17" spans="1:21" x14ac:dyDescent="0.2">
      <c r="A17" s="8">
        <v>4</v>
      </c>
      <c r="B17" s="9" t="s">
        <v>865</v>
      </c>
      <c r="C17" s="451">
        <v>142.27512000000002</v>
      </c>
      <c r="D17" s="451">
        <v>15.680860000000001</v>
      </c>
      <c r="E17" s="451">
        <f t="shared" si="1"/>
        <v>157.95598000000001</v>
      </c>
      <c r="F17" s="451">
        <v>8.9787711232979408</v>
      </c>
      <c r="G17" s="451">
        <v>0.10614282304050188</v>
      </c>
      <c r="H17" s="451">
        <f t="shared" si="2"/>
        <v>9.0849139463384425</v>
      </c>
      <c r="I17" s="451">
        <v>136.49848904345481</v>
      </c>
      <c r="J17" s="451">
        <v>15.56626633352467</v>
      </c>
      <c r="K17" s="451">
        <f t="shared" si="3"/>
        <v>152.06475537697949</v>
      </c>
      <c r="L17" s="451">
        <v>142.27742362811199</v>
      </c>
      <c r="M17" s="451">
        <v>15.679850453635996</v>
      </c>
      <c r="N17" s="451">
        <f t="shared" si="4"/>
        <v>157.95727408174798</v>
      </c>
      <c r="O17" s="451">
        <f t="shared" si="5"/>
        <v>3.199836538640767</v>
      </c>
      <c r="P17" s="451">
        <f t="shared" si="6"/>
        <v>-7.4412970708248594E-3</v>
      </c>
      <c r="Q17" s="451">
        <f t="shared" si="7"/>
        <v>3.1923952415699546</v>
      </c>
      <c r="R17" s="441"/>
      <c r="S17" s="441"/>
      <c r="T17" s="441"/>
      <c r="U17" s="441"/>
    </row>
    <row r="18" spans="1:21" x14ac:dyDescent="0.2">
      <c r="A18" s="8">
        <v>5</v>
      </c>
      <c r="B18" s="9" t="s">
        <v>866</v>
      </c>
      <c r="C18" s="451">
        <v>262.92959999999999</v>
      </c>
      <c r="D18" s="451">
        <v>28.9788</v>
      </c>
      <c r="E18" s="451">
        <f t="shared" si="1"/>
        <v>291.90839999999997</v>
      </c>
      <c r="F18" s="451">
        <v>14.338072226304497</v>
      </c>
      <c r="G18" s="451">
        <v>4.8246737745682673E-2</v>
      </c>
      <c r="H18" s="451">
        <f t="shared" si="2"/>
        <v>14.386318964050179</v>
      </c>
      <c r="I18" s="451">
        <v>252.25417574625806</v>
      </c>
      <c r="J18" s="451">
        <v>28.767026733606748</v>
      </c>
      <c r="K18" s="451">
        <f t="shared" si="3"/>
        <v>281.02120247986483</v>
      </c>
      <c r="L18" s="451">
        <v>261.48883599999999</v>
      </c>
      <c r="M18" s="451">
        <v>28.81503300000001</v>
      </c>
      <c r="N18" s="451">
        <f t="shared" si="4"/>
        <v>290.30386900000002</v>
      </c>
      <c r="O18" s="451">
        <f t="shared" si="5"/>
        <v>5.1034119725625828</v>
      </c>
      <c r="P18" s="451">
        <f t="shared" si="6"/>
        <v>2.4047135242000195E-4</v>
      </c>
      <c r="Q18" s="451">
        <f t="shared" si="7"/>
        <v>5.1036524439149957</v>
      </c>
      <c r="R18" s="441"/>
      <c r="S18" s="441"/>
      <c r="T18" s="441"/>
      <c r="U18" s="441"/>
    </row>
    <row r="19" spans="1:21" x14ac:dyDescent="0.2">
      <c r="A19" s="8">
        <v>6</v>
      </c>
      <c r="B19" s="9" t="s">
        <v>867</v>
      </c>
      <c r="C19" s="451">
        <v>140.14727999999999</v>
      </c>
      <c r="D19" s="451">
        <v>15.446339999999999</v>
      </c>
      <c r="E19" s="451">
        <f t="shared" si="1"/>
        <v>155.59361999999999</v>
      </c>
      <c r="F19" s="451">
        <v>8.4350739099494483</v>
      </c>
      <c r="G19" s="451">
        <v>8.6844127942228802E-2</v>
      </c>
      <c r="H19" s="451">
        <f t="shared" si="2"/>
        <v>8.5219180378916768</v>
      </c>
      <c r="I19" s="451">
        <v>134.45704325218628</v>
      </c>
      <c r="J19" s="451">
        <v>15.333460174899555</v>
      </c>
      <c r="K19" s="451">
        <f t="shared" si="3"/>
        <v>149.79050342708584</v>
      </c>
      <c r="L19" s="451">
        <v>139.88938129948002</v>
      </c>
      <c r="M19" s="451">
        <v>15.41874901419</v>
      </c>
      <c r="N19" s="451">
        <f t="shared" si="4"/>
        <v>155.30813031367003</v>
      </c>
      <c r="O19" s="451">
        <f t="shared" si="5"/>
        <v>3.0027358626556975</v>
      </c>
      <c r="P19" s="451">
        <f t="shared" si="6"/>
        <v>1.5552886517831155E-3</v>
      </c>
      <c r="Q19" s="451">
        <f t="shared" si="7"/>
        <v>3.0042911513074841</v>
      </c>
      <c r="R19" s="441"/>
      <c r="S19" s="441"/>
      <c r="T19" s="441"/>
      <c r="U19" s="441"/>
    </row>
    <row r="20" spans="1:21" x14ac:dyDescent="0.2">
      <c r="A20" s="8">
        <v>7</v>
      </c>
      <c r="B20" s="9" t="s">
        <v>868</v>
      </c>
      <c r="C20" s="451">
        <v>170.36856</v>
      </c>
      <c r="D20" s="451">
        <v>18.777179999999998</v>
      </c>
      <c r="E20" s="451">
        <f t="shared" si="1"/>
        <v>189.14573999999999</v>
      </c>
      <c r="F20" s="451">
        <v>10.749670618204455</v>
      </c>
      <c r="G20" s="451">
        <v>0.12544151813877494</v>
      </c>
      <c r="H20" s="451">
        <f t="shared" si="2"/>
        <v>10.87511213634323</v>
      </c>
      <c r="I20" s="451">
        <v>163.45128382607706</v>
      </c>
      <c r="J20" s="451">
        <v>18.639958833414283</v>
      </c>
      <c r="K20" s="451">
        <f t="shared" si="3"/>
        <v>182.09124265949134</v>
      </c>
      <c r="L20" s="451">
        <v>170.37106200000011</v>
      </c>
      <c r="M20" s="451">
        <v>18.773423499999986</v>
      </c>
      <c r="N20" s="451">
        <f t="shared" si="4"/>
        <v>189.14448550000009</v>
      </c>
      <c r="O20" s="451">
        <f t="shared" si="5"/>
        <v>3.8298924442813984</v>
      </c>
      <c r="P20" s="451">
        <f t="shared" si="6"/>
        <v>-8.0231484469273084E-3</v>
      </c>
      <c r="Q20" s="451">
        <f t="shared" si="7"/>
        <v>3.8218692958344889</v>
      </c>
      <c r="R20" s="441"/>
      <c r="S20" s="441"/>
      <c r="T20" s="441"/>
      <c r="U20" s="441"/>
    </row>
    <row r="21" spans="1:21" x14ac:dyDescent="0.2">
      <c r="A21" s="8">
        <v>8</v>
      </c>
      <c r="B21" s="9" t="s">
        <v>869</v>
      </c>
      <c r="C21" s="451">
        <v>202.30104</v>
      </c>
      <c r="D21" s="451">
        <v>22.296619999999997</v>
      </c>
      <c r="E21" s="451">
        <f t="shared" si="1"/>
        <v>224.59765999999999</v>
      </c>
      <c r="F21" s="451">
        <v>12.769117410641709</v>
      </c>
      <c r="G21" s="451">
        <v>0.15438956078618454</v>
      </c>
      <c r="H21" s="451">
        <f t="shared" si="2"/>
        <v>12.923506971427893</v>
      </c>
      <c r="I21" s="451">
        <v>194.08724653979917</v>
      </c>
      <c r="J21" s="451">
        <v>22.133679227886276</v>
      </c>
      <c r="K21" s="451">
        <f t="shared" si="3"/>
        <v>216.22092576768546</v>
      </c>
      <c r="L21" s="451">
        <v>202.30358999999987</v>
      </c>
      <c r="M21" s="451">
        <v>22.297707500000008</v>
      </c>
      <c r="N21" s="451">
        <f t="shared" si="4"/>
        <v>224.60129749999987</v>
      </c>
      <c r="O21" s="451">
        <f t="shared" si="5"/>
        <v>4.5527739504410079</v>
      </c>
      <c r="P21" s="451">
        <f t="shared" si="6"/>
        <v>-9.6387113275469005E-3</v>
      </c>
      <c r="Q21" s="451">
        <f t="shared" si="7"/>
        <v>4.5431352391134681</v>
      </c>
      <c r="R21" s="441"/>
      <c r="S21" s="441"/>
      <c r="T21" s="441"/>
      <c r="U21" s="441"/>
    </row>
    <row r="22" spans="1:21" ht="15.75" x14ac:dyDescent="0.25">
      <c r="A22" s="329">
        <v>9</v>
      </c>
      <c r="B22" s="9" t="s">
        <v>870</v>
      </c>
      <c r="C22" s="451">
        <v>390.62976000000003</v>
      </c>
      <c r="D22" s="451">
        <v>43.053280000000001</v>
      </c>
      <c r="E22" s="451">
        <f t="shared" si="1"/>
        <v>433.68304000000001</v>
      </c>
      <c r="F22" s="451">
        <v>0.51262880115714882</v>
      </c>
      <c r="G22" s="451">
        <v>1.4184540897230706</v>
      </c>
      <c r="H22" s="451">
        <f t="shared" si="2"/>
        <v>1.9310828908802193</v>
      </c>
      <c r="I22" s="451">
        <v>374.76947491175821</v>
      </c>
      <c r="J22" s="451">
        <v>42.738652281304148</v>
      </c>
      <c r="K22" s="451">
        <f t="shared" si="3"/>
        <v>417.50812719306236</v>
      </c>
      <c r="L22" s="451">
        <v>374.43835000000001</v>
      </c>
      <c r="M22" s="451">
        <v>41.27223750000001</v>
      </c>
      <c r="N22" s="451">
        <f t="shared" si="4"/>
        <v>415.71058750000003</v>
      </c>
      <c r="O22" s="451">
        <f t="shared" si="5"/>
        <v>0.84375371291531565</v>
      </c>
      <c r="P22" s="451">
        <f t="shared" si="6"/>
        <v>2.8848688710272086</v>
      </c>
      <c r="Q22" s="451">
        <f t="shared" si="7"/>
        <v>3.7286225839425811</v>
      </c>
      <c r="R22" s="441"/>
      <c r="S22" s="441"/>
      <c r="T22" s="441"/>
      <c r="U22" s="441"/>
    </row>
    <row r="23" spans="1:21" x14ac:dyDescent="0.2">
      <c r="A23" s="8">
        <v>10</v>
      </c>
      <c r="B23" s="9" t="s">
        <v>871</v>
      </c>
      <c r="C23" s="451">
        <v>142.24536000000001</v>
      </c>
      <c r="D23" s="451">
        <v>15.677579999999999</v>
      </c>
      <c r="E23" s="451">
        <f t="shared" si="1"/>
        <v>157.92294000000001</v>
      </c>
      <c r="F23" s="451">
        <v>8.9632369172022681</v>
      </c>
      <c r="G23" s="451">
        <v>0.10614282304050188</v>
      </c>
      <c r="H23" s="451">
        <f t="shared" si="2"/>
        <v>9.0693797402427698</v>
      </c>
      <c r="I23" s="451">
        <v>136.46993735406645</v>
      </c>
      <c r="J23" s="451">
        <v>15.563010303334108</v>
      </c>
      <c r="K23" s="451">
        <f t="shared" si="3"/>
        <v>152.03294765740054</v>
      </c>
      <c r="L23" s="451">
        <v>142.24196200000009</v>
      </c>
      <c r="M23" s="451">
        <v>15.676418499999993</v>
      </c>
      <c r="N23" s="451">
        <f t="shared" si="4"/>
        <v>157.91838050000007</v>
      </c>
      <c r="O23" s="451">
        <f t="shared" si="5"/>
        <v>3.1912122712686255</v>
      </c>
      <c r="P23" s="451">
        <f t="shared" si="6"/>
        <v>-7.2653736253833756E-3</v>
      </c>
      <c r="Q23" s="451">
        <f t="shared" si="7"/>
        <v>3.1839468976432386</v>
      </c>
      <c r="R23" s="441"/>
      <c r="S23" s="441"/>
      <c r="T23" s="441"/>
      <c r="U23" s="441"/>
    </row>
    <row r="24" spans="1:21" x14ac:dyDescent="0.2">
      <c r="A24" s="8">
        <v>11</v>
      </c>
      <c r="B24" s="9" t="s">
        <v>872</v>
      </c>
      <c r="C24" s="451">
        <v>177.70439999999999</v>
      </c>
      <c r="D24" s="451">
        <v>19.585699999999999</v>
      </c>
      <c r="E24" s="451">
        <f t="shared" si="1"/>
        <v>197.2901</v>
      </c>
      <c r="F24" s="451">
        <v>10.237041817047306</v>
      </c>
      <c r="G24" s="451">
        <v>7.7194780393092272E-2</v>
      </c>
      <c r="H24" s="451">
        <f t="shared" si="2"/>
        <v>10.314236597440399</v>
      </c>
      <c r="I24" s="451">
        <v>170.48927526031051</v>
      </c>
      <c r="J24" s="451">
        <v>19.442570275387581</v>
      </c>
      <c r="K24" s="451">
        <f t="shared" si="3"/>
        <v>189.93184553569807</v>
      </c>
      <c r="L24" s="451">
        <v>177.08374400000017</v>
      </c>
      <c r="M24" s="451">
        <v>19.517831999999988</v>
      </c>
      <c r="N24" s="451">
        <f t="shared" si="4"/>
        <v>196.60157600000016</v>
      </c>
      <c r="O24" s="451">
        <f t="shared" si="5"/>
        <v>3.642573077357639</v>
      </c>
      <c r="P24" s="451">
        <f t="shared" si="6"/>
        <v>1.9330557806860327E-3</v>
      </c>
      <c r="Q24" s="451">
        <f t="shared" si="7"/>
        <v>3.6445061331383215</v>
      </c>
      <c r="R24" s="441"/>
      <c r="S24" s="441"/>
      <c r="T24" s="441"/>
      <c r="U24" s="441"/>
    </row>
    <row r="25" spans="1:21" x14ac:dyDescent="0.2">
      <c r="A25" s="632" t="s">
        <v>15</v>
      </c>
      <c r="B25" s="633"/>
      <c r="C25" s="366">
        <f t="shared" ref="C25:N25" si="8">SUM(C14:C24)</f>
        <v>2864.5562399999994</v>
      </c>
      <c r="D25" s="366">
        <f t="shared" si="8"/>
        <v>315.71721999999994</v>
      </c>
      <c r="E25" s="366">
        <f t="shared" si="8"/>
        <v>3180.2734600000003</v>
      </c>
      <c r="F25" s="366">
        <f t="shared" si="8"/>
        <v>131.12423365356042</v>
      </c>
      <c r="G25" s="366">
        <f t="shared" si="8"/>
        <v>4.2457129216200746</v>
      </c>
      <c r="H25" s="366">
        <f t="shared" si="8"/>
        <v>135.36994657518048</v>
      </c>
      <c r="I25" s="366">
        <f t="shared" si="8"/>
        <v>2748.2500000000014</v>
      </c>
      <c r="J25" s="366">
        <f t="shared" si="8"/>
        <v>313.41000000000008</v>
      </c>
      <c r="K25" s="366">
        <f t="shared" si="8"/>
        <v>3061.6600000000008</v>
      </c>
      <c r="L25" s="366">
        <f t="shared" si="8"/>
        <v>2828.3884229275918</v>
      </c>
      <c r="M25" s="366">
        <f t="shared" si="8"/>
        <v>311.71363596782601</v>
      </c>
      <c r="N25" s="366">
        <f t="shared" si="8"/>
        <v>3140.1020588954184</v>
      </c>
      <c r="O25" s="366">
        <f>SUM(O14:O24)</f>
        <v>50.98581072596923</v>
      </c>
      <c r="P25" s="366">
        <f t="shared" ref="P25:Q25" si="9">SUM(P14:P24)</f>
        <v>5.9420769537941442</v>
      </c>
      <c r="Q25" s="366">
        <f t="shared" si="9"/>
        <v>56.927887679763472</v>
      </c>
      <c r="R25" s="467"/>
      <c r="S25" s="467"/>
    </row>
    <row r="26" spans="1:21" x14ac:dyDescent="0.2">
      <c r="A26" s="11"/>
      <c r="B26" s="30"/>
      <c r="C26" s="30"/>
      <c r="D26" s="30"/>
      <c r="E26" s="21"/>
      <c r="F26" s="21"/>
      <c r="G26" s="21"/>
      <c r="H26" s="21"/>
      <c r="I26" s="21"/>
      <c r="J26" s="21"/>
      <c r="K26" s="21"/>
      <c r="L26" s="21"/>
      <c r="M26" s="21"/>
      <c r="N26" s="21"/>
      <c r="O26" s="21"/>
      <c r="P26" s="21"/>
      <c r="Q26" s="21"/>
    </row>
    <row r="27" spans="1:21" ht="14.25" customHeight="1" x14ac:dyDescent="0.2">
      <c r="A27" s="815" t="s">
        <v>756</v>
      </c>
      <c r="B27" s="815"/>
      <c r="C27" s="815"/>
      <c r="D27" s="815"/>
      <c r="E27" s="815"/>
      <c r="F27" s="815"/>
      <c r="G27" s="815"/>
      <c r="H27" s="815"/>
      <c r="I27" s="815"/>
      <c r="J27" s="815"/>
      <c r="K27" s="815"/>
      <c r="L27" s="815"/>
      <c r="M27" s="815"/>
      <c r="N27" s="815"/>
      <c r="O27" s="815"/>
      <c r="P27" s="815"/>
      <c r="Q27" s="815"/>
    </row>
    <row r="28" spans="1:21" s="347" customFormat="1" ht="14.25" customHeight="1" x14ac:dyDescent="0.2">
      <c r="A28" s="350"/>
      <c r="B28" s="350"/>
      <c r="C28" s="350"/>
      <c r="D28" s="350"/>
      <c r="E28" s="350"/>
      <c r="F28" s="350"/>
      <c r="G28" s="350"/>
      <c r="H28" s="350"/>
      <c r="I28" s="350"/>
      <c r="J28" s="350"/>
      <c r="K28" s="350"/>
      <c r="L28" s="350"/>
      <c r="M28" s="350"/>
      <c r="N28" s="350"/>
      <c r="O28" s="350"/>
      <c r="P28" s="350"/>
      <c r="Q28" s="350"/>
    </row>
    <row r="29" spans="1:21" s="347" customFormat="1" ht="14.25" customHeight="1" x14ac:dyDescent="0.2">
      <c r="A29" s="350"/>
      <c r="B29" s="350"/>
      <c r="C29" s="350"/>
      <c r="D29" s="442"/>
      <c r="E29" s="350"/>
      <c r="F29" s="350"/>
      <c r="G29" s="442"/>
      <c r="H29" s="350"/>
      <c r="I29" s="350"/>
      <c r="J29" s="350"/>
      <c r="K29" s="350"/>
      <c r="L29" s="350"/>
      <c r="M29" s="350"/>
      <c r="N29" s="350"/>
      <c r="O29" s="350"/>
      <c r="P29" s="350"/>
      <c r="Q29" s="350"/>
    </row>
    <row r="30" spans="1:21" s="347" customFormat="1" ht="14.25" customHeight="1" x14ac:dyDescent="0.2">
      <c r="A30" s="350"/>
      <c r="B30" s="350"/>
      <c r="C30" s="350"/>
      <c r="D30" s="350"/>
      <c r="E30" s="350"/>
      <c r="F30" s="350"/>
      <c r="G30" s="350"/>
      <c r="H30" s="350"/>
      <c r="I30" s="350"/>
      <c r="J30" s="350"/>
      <c r="K30" s="350"/>
      <c r="L30" s="350"/>
      <c r="M30" s="350"/>
      <c r="N30" s="350"/>
      <c r="O30" s="350"/>
      <c r="P30" s="350"/>
      <c r="Q30" s="350"/>
    </row>
    <row r="31" spans="1:21" s="347" customFormat="1" ht="14.25" customHeight="1" x14ac:dyDescent="0.2">
      <c r="A31" s="350"/>
      <c r="B31" s="350"/>
      <c r="C31" s="350"/>
      <c r="D31" s="350"/>
      <c r="E31" s="350"/>
      <c r="F31" s="350"/>
      <c r="G31" s="350"/>
      <c r="H31" s="350"/>
      <c r="I31" s="350"/>
      <c r="J31" s="350"/>
      <c r="K31" s="350"/>
      <c r="L31" s="350"/>
      <c r="M31" s="350"/>
      <c r="N31" s="350"/>
      <c r="O31" s="350"/>
      <c r="P31" s="350"/>
      <c r="Q31" s="350"/>
    </row>
    <row r="32" spans="1:21" ht="15.75" customHeight="1" x14ac:dyDescent="0.2">
      <c r="A32" s="34"/>
      <c r="B32" s="41"/>
      <c r="C32" s="41"/>
      <c r="D32" s="41"/>
      <c r="E32" s="41"/>
      <c r="F32" s="41"/>
      <c r="G32" s="41"/>
      <c r="H32" s="41"/>
      <c r="I32" s="41"/>
      <c r="J32" s="41"/>
      <c r="K32" s="41"/>
      <c r="L32" s="41"/>
      <c r="M32" s="41"/>
      <c r="N32" s="41"/>
      <c r="O32" s="41"/>
      <c r="P32" s="41"/>
      <c r="Q32" s="41"/>
    </row>
    <row r="33" spans="1:18" x14ac:dyDescent="0.2">
      <c r="A33" s="14" t="s">
        <v>10</v>
      </c>
      <c r="B33" s="14"/>
      <c r="C33" s="14"/>
      <c r="D33" s="14"/>
      <c r="E33" s="14"/>
      <c r="F33" s="14"/>
      <c r="G33" s="14"/>
      <c r="H33" s="14"/>
      <c r="I33" s="14"/>
      <c r="J33" s="14"/>
      <c r="K33" s="14"/>
      <c r="L33" s="14"/>
      <c r="M33" s="14"/>
      <c r="Q33" s="368" t="s">
        <v>11</v>
      </c>
    </row>
    <row r="34" spans="1:18" ht="12.75" customHeight="1" x14ac:dyDescent="0.2">
      <c r="B34" s="373"/>
      <c r="C34" s="373"/>
      <c r="D34" s="373"/>
      <c r="E34" s="373"/>
      <c r="F34" s="373"/>
      <c r="G34" s="373"/>
      <c r="H34" s="373"/>
      <c r="I34" s="373"/>
      <c r="J34" s="373"/>
      <c r="K34" s="373"/>
      <c r="L34" s="373"/>
      <c r="M34" s="373"/>
      <c r="N34" s="373"/>
      <c r="O34" s="373"/>
      <c r="P34" s="373"/>
      <c r="Q34" s="368" t="s">
        <v>877</v>
      </c>
    </row>
    <row r="35" spans="1:18" ht="12.75" customHeight="1" x14ac:dyDescent="0.2">
      <c r="B35" s="373"/>
      <c r="C35" s="373"/>
      <c r="D35" s="373"/>
      <c r="E35" s="373"/>
      <c r="F35" s="373"/>
      <c r="G35" s="373"/>
      <c r="H35" s="373"/>
      <c r="I35" s="373"/>
      <c r="J35" s="373"/>
      <c r="K35" s="373"/>
      <c r="L35" s="373"/>
      <c r="M35" s="373"/>
      <c r="N35" s="373"/>
      <c r="O35" s="373"/>
      <c r="P35" s="373"/>
      <c r="Q35" s="368" t="s">
        <v>878</v>
      </c>
    </row>
    <row r="36" spans="1:18" x14ac:dyDescent="0.2">
      <c r="A36" s="14"/>
      <c r="B36" s="14"/>
      <c r="C36" s="14"/>
      <c r="D36" s="14"/>
      <c r="E36" s="14"/>
      <c r="F36" s="14"/>
      <c r="G36" s="14"/>
      <c r="H36" s="14"/>
      <c r="I36" s="14"/>
      <c r="J36" s="14"/>
      <c r="K36" s="14"/>
      <c r="L36" s="14"/>
      <c r="M36" s="14"/>
      <c r="O36" s="671" t="s">
        <v>82</v>
      </c>
      <c r="P36" s="671"/>
      <c r="Q36" s="671"/>
      <c r="R36" s="671"/>
    </row>
    <row r="38" spans="1:18" x14ac:dyDescent="0.2">
      <c r="F38" s="441"/>
      <c r="G38" s="441"/>
    </row>
    <row r="39" spans="1:18" x14ac:dyDescent="0.2">
      <c r="F39" s="466"/>
      <c r="G39" s="466"/>
      <c r="H39" s="466"/>
      <c r="I39" s="466"/>
    </row>
  </sheetData>
  <mergeCells count="16">
    <mergeCell ref="A11:A12"/>
    <mergeCell ref="B11:B12"/>
    <mergeCell ref="I11:K11"/>
    <mergeCell ref="A9:B9"/>
    <mergeCell ref="O36:R36"/>
    <mergeCell ref="O11:Q11"/>
    <mergeCell ref="L11:N11"/>
    <mergeCell ref="C11:E11"/>
    <mergeCell ref="F11:H11"/>
    <mergeCell ref="A27:Q27"/>
    <mergeCell ref="A25:B25"/>
    <mergeCell ref="P1:Q1"/>
    <mergeCell ref="A2:Q2"/>
    <mergeCell ref="A3:Q3"/>
    <mergeCell ref="N10:Q10"/>
    <mergeCell ref="A6:Q6"/>
  </mergeCells>
  <phoneticPr fontId="0" type="noConversion"/>
  <printOptions horizontalCentered="1" verticalCentered="1"/>
  <pageMargins left="0.70866141732283505" right="0.70866141732283505" top="0.23622047244094499" bottom="0" header="0.31496062992126" footer="0.31496062992126"/>
  <pageSetup paperSize="9" scale="81"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9"/>
  <sheetViews>
    <sheetView view="pageBreakPreview" topLeftCell="A11" zoomScale="90" zoomScaleNormal="100" zoomScaleSheetLayoutView="90" workbookViewId="0">
      <selection activeCell="R25" sqref="R25"/>
    </sheetView>
  </sheetViews>
  <sheetFormatPr defaultRowHeight="12.75" x14ac:dyDescent="0.2"/>
  <cols>
    <col min="1" max="1" width="7.42578125" style="15" customWidth="1"/>
    <col min="2" max="2" width="20.5703125" style="15" bestFit="1" customWidth="1"/>
    <col min="3" max="3" width="8.7109375" style="15" customWidth="1"/>
    <col min="4" max="4" width="8.140625" style="15" customWidth="1"/>
    <col min="5" max="5" width="10" style="15" customWidth="1"/>
    <col min="6" max="7" width="7.28515625" style="15" customWidth="1"/>
    <col min="8" max="8" width="8.140625" style="15" customWidth="1"/>
    <col min="9" max="9" width="9.28515625" style="15" customWidth="1"/>
    <col min="10" max="10" width="10" style="15" customWidth="1"/>
    <col min="11" max="11" width="8.42578125" style="15" customWidth="1"/>
    <col min="12" max="12" width="8.7109375" style="15" customWidth="1"/>
    <col min="13" max="13" width="7.85546875" style="15" customWidth="1"/>
    <col min="14" max="14" width="13.28515625" style="15" bestFit="1" customWidth="1"/>
    <col min="15" max="15" width="13.7109375" style="15" customWidth="1"/>
    <col min="16" max="16" width="11.85546875" style="15" customWidth="1"/>
    <col min="17" max="17" width="9.7109375" style="15" customWidth="1"/>
    <col min="18" max="16384" width="9.140625" style="15"/>
  </cols>
  <sheetData>
    <row r="1" spans="1:21" customFormat="1" ht="15" x14ac:dyDescent="0.2">
      <c r="H1" s="35"/>
      <c r="I1" s="35"/>
      <c r="J1" s="35"/>
      <c r="K1" s="35"/>
      <c r="L1" s="35"/>
      <c r="M1" s="35"/>
      <c r="N1" s="35"/>
      <c r="O1" s="35"/>
      <c r="P1" s="733" t="s">
        <v>90</v>
      </c>
      <c r="Q1" s="733"/>
      <c r="R1" s="734"/>
      <c r="S1" s="15"/>
      <c r="T1" s="42"/>
      <c r="U1" s="42"/>
    </row>
    <row r="2" spans="1:21" customFormat="1" ht="15" x14ac:dyDescent="0.2">
      <c r="A2" s="742" t="s">
        <v>0</v>
      </c>
      <c r="B2" s="742"/>
      <c r="C2" s="742"/>
      <c r="D2" s="742"/>
      <c r="E2" s="742"/>
      <c r="F2" s="742"/>
      <c r="G2" s="742"/>
      <c r="H2" s="742"/>
      <c r="I2" s="742"/>
      <c r="J2" s="742"/>
      <c r="K2" s="742"/>
      <c r="L2" s="742"/>
      <c r="M2" s="742"/>
      <c r="N2" s="742"/>
      <c r="O2" s="742"/>
      <c r="P2" s="742"/>
      <c r="Q2" s="742"/>
      <c r="R2" s="734"/>
      <c r="S2" s="44"/>
      <c r="T2" s="44"/>
      <c r="U2" s="44"/>
    </row>
    <row r="3" spans="1:21" customFormat="1" ht="20.25" x14ac:dyDescent="0.3">
      <c r="A3" s="666" t="s">
        <v>651</v>
      </c>
      <c r="B3" s="666"/>
      <c r="C3" s="666"/>
      <c r="D3" s="666"/>
      <c r="E3" s="666"/>
      <c r="F3" s="666"/>
      <c r="G3" s="666"/>
      <c r="H3" s="666"/>
      <c r="I3" s="666"/>
      <c r="J3" s="666"/>
      <c r="K3" s="666"/>
      <c r="L3" s="666"/>
      <c r="M3" s="666"/>
      <c r="N3" s="666"/>
      <c r="O3" s="666"/>
      <c r="P3" s="666"/>
      <c r="Q3" s="666"/>
      <c r="R3" s="734"/>
      <c r="S3" s="43"/>
      <c r="T3" s="43"/>
      <c r="U3" s="43"/>
    </row>
    <row r="4" spans="1:21" customFormat="1" ht="10.5" customHeight="1" x14ac:dyDescent="0.2">
      <c r="R4" s="734"/>
    </row>
    <row r="5" spans="1:21" ht="9" customHeight="1" x14ac:dyDescent="0.2">
      <c r="A5" s="24"/>
      <c r="B5" s="24"/>
      <c r="C5" s="24"/>
      <c r="D5" s="24"/>
      <c r="E5" s="23"/>
      <c r="F5" s="23"/>
      <c r="G5" s="23"/>
      <c r="H5" s="23"/>
      <c r="I5" s="23"/>
      <c r="J5" s="23"/>
      <c r="K5" s="23"/>
      <c r="L5" s="23"/>
      <c r="M5" s="23"/>
      <c r="N5" s="24"/>
      <c r="O5" s="24"/>
      <c r="P5" s="23"/>
      <c r="Q5" s="21"/>
      <c r="R5" s="734"/>
    </row>
    <row r="6" spans="1:21" ht="18.600000000000001" customHeight="1" x14ac:dyDescent="0.25">
      <c r="B6" s="109"/>
      <c r="C6" s="109"/>
      <c r="D6" s="667" t="s">
        <v>758</v>
      </c>
      <c r="E6" s="667"/>
      <c r="F6" s="667"/>
      <c r="G6" s="667"/>
      <c r="H6" s="667"/>
      <c r="I6" s="667"/>
      <c r="J6" s="667"/>
      <c r="K6" s="667"/>
      <c r="L6" s="667"/>
      <c r="M6" s="667"/>
      <c r="N6" s="667"/>
      <c r="O6" s="667"/>
      <c r="R6" s="734"/>
    </row>
    <row r="7" spans="1:21" ht="5.45" customHeight="1" x14ac:dyDescent="0.2">
      <c r="R7" s="734"/>
    </row>
    <row r="8" spans="1:21" x14ac:dyDescent="0.2">
      <c r="A8" s="671" t="s">
        <v>873</v>
      </c>
      <c r="B8" s="671"/>
      <c r="Q8" s="32" t="s">
        <v>21</v>
      </c>
      <c r="R8" s="734"/>
    </row>
    <row r="9" spans="1:21" x14ac:dyDescent="0.2">
      <c r="N9" s="792" t="s">
        <v>822</v>
      </c>
      <c r="O9" s="792"/>
      <c r="P9" s="792"/>
      <c r="Q9" s="792"/>
      <c r="R9" s="734"/>
      <c r="S9" s="21"/>
    </row>
    <row r="10" spans="1:21" ht="24" customHeight="1" x14ac:dyDescent="0.2">
      <c r="A10" s="737" t="s">
        <v>1</v>
      </c>
      <c r="B10" s="737" t="s">
        <v>2</v>
      </c>
      <c r="C10" s="650" t="s">
        <v>676</v>
      </c>
      <c r="D10" s="650"/>
      <c r="E10" s="650"/>
      <c r="F10" s="650" t="s">
        <v>677</v>
      </c>
      <c r="G10" s="650"/>
      <c r="H10" s="650"/>
      <c r="I10" s="691" t="s">
        <v>378</v>
      </c>
      <c r="J10" s="692"/>
      <c r="K10" s="811"/>
      <c r="L10" s="691" t="s">
        <v>91</v>
      </c>
      <c r="M10" s="692"/>
      <c r="N10" s="811"/>
      <c r="O10" s="812" t="s">
        <v>827</v>
      </c>
      <c r="P10" s="813"/>
      <c r="Q10" s="814"/>
      <c r="R10" s="734"/>
    </row>
    <row r="11" spans="1:21" ht="39.75" customHeight="1" x14ac:dyDescent="0.2">
      <c r="A11" s="738"/>
      <c r="B11" s="738"/>
      <c r="C11" s="5" t="s">
        <v>113</v>
      </c>
      <c r="D11" s="5" t="s">
        <v>753</v>
      </c>
      <c r="E11" s="38" t="s">
        <v>15</v>
      </c>
      <c r="F11" s="5" t="s">
        <v>113</v>
      </c>
      <c r="G11" s="5" t="s">
        <v>754</v>
      </c>
      <c r="H11" s="38" t="s">
        <v>15</v>
      </c>
      <c r="I11" s="5" t="s">
        <v>113</v>
      </c>
      <c r="J11" s="5" t="s">
        <v>754</v>
      </c>
      <c r="K11" s="38" t="s">
        <v>15</v>
      </c>
      <c r="L11" s="5" t="s">
        <v>113</v>
      </c>
      <c r="M11" s="5" t="s">
        <v>754</v>
      </c>
      <c r="N11" s="38" t="s">
        <v>15</v>
      </c>
      <c r="O11" s="5" t="s">
        <v>231</v>
      </c>
      <c r="P11" s="5" t="s">
        <v>755</v>
      </c>
      <c r="Q11" s="5" t="s">
        <v>114</v>
      </c>
    </row>
    <row r="12" spans="1:21" s="67" customFormat="1" x14ac:dyDescent="0.2">
      <c r="A12" s="5">
        <v>1</v>
      </c>
      <c r="B12" s="5">
        <v>2</v>
      </c>
      <c r="C12" s="64">
        <v>3</v>
      </c>
      <c r="D12" s="64">
        <v>4</v>
      </c>
      <c r="E12" s="64">
        <v>5</v>
      </c>
      <c r="F12" s="64">
        <v>6</v>
      </c>
      <c r="G12" s="64">
        <v>7</v>
      </c>
      <c r="H12" s="64">
        <v>8</v>
      </c>
      <c r="I12" s="64">
        <v>9</v>
      </c>
      <c r="J12" s="64">
        <v>10</v>
      </c>
      <c r="K12" s="64">
        <v>11</v>
      </c>
      <c r="L12" s="64">
        <v>12</v>
      </c>
      <c r="M12" s="64">
        <v>13</v>
      </c>
      <c r="N12" s="64">
        <v>14</v>
      </c>
      <c r="O12" s="64">
        <v>15</v>
      </c>
      <c r="P12" s="64">
        <v>16</v>
      </c>
      <c r="Q12" s="64">
        <v>17</v>
      </c>
    </row>
    <row r="13" spans="1:21" x14ac:dyDescent="0.2">
      <c r="A13" s="8">
        <v>1</v>
      </c>
      <c r="B13" s="9" t="s">
        <v>862</v>
      </c>
      <c r="C13" s="451">
        <v>339.26675199999994</v>
      </c>
      <c r="D13" s="451">
        <v>37.831904000000002</v>
      </c>
      <c r="E13" s="451">
        <f>SUM(C13:D13)</f>
        <v>377.09865599999995</v>
      </c>
      <c r="F13" s="451">
        <v>13.91</v>
      </c>
      <c r="G13" s="451">
        <v>0.48</v>
      </c>
      <c r="H13" s="451">
        <f>SUM(F13:G13)</f>
        <v>14.39</v>
      </c>
      <c r="I13" s="451">
        <v>324.45595006779541</v>
      </c>
      <c r="J13" s="451">
        <v>37.253067704455077</v>
      </c>
      <c r="K13" s="451">
        <f>SUM(I13:J13)</f>
        <v>361.70901777225049</v>
      </c>
      <c r="L13" s="451">
        <v>338.36060800000001</v>
      </c>
      <c r="M13" s="451">
        <v>37.734816000000002</v>
      </c>
      <c r="N13" s="451">
        <f>SUM(L13:M13)</f>
        <v>376.09542400000004</v>
      </c>
      <c r="O13" s="451">
        <f>F13+I13-L13</f>
        <v>5.3420677954250095E-3</v>
      </c>
      <c r="P13" s="451">
        <f t="shared" ref="P13:Q23" si="0">G13+J13-M13</f>
        <v>-1.748295544928169E-3</v>
      </c>
      <c r="Q13" s="451">
        <f t="shared" si="0"/>
        <v>3.5937722504399972E-3</v>
      </c>
      <c r="U13" s="441"/>
    </row>
    <row r="14" spans="1:21" x14ac:dyDescent="0.2">
      <c r="A14" s="8">
        <v>2</v>
      </c>
      <c r="B14" s="9" t="s">
        <v>863</v>
      </c>
      <c r="C14" s="451">
        <v>119.89806399999999</v>
      </c>
      <c r="D14" s="451">
        <v>13.369928</v>
      </c>
      <c r="E14" s="451">
        <f t="shared" ref="E14:E23" si="1">SUM(C14:D14)</f>
        <v>133.26799199999999</v>
      </c>
      <c r="F14" s="451">
        <v>4.87</v>
      </c>
      <c r="G14" s="451">
        <v>0.16</v>
      </c>
      <c r="H14" s="451">
        <f t="shared" ref="H14:H23" si="2">SUM(F14:G14)</f>
        <v>5.03</v>
      </c>
      <c r="I14" s="451">
        <v>114.66387447954035</v>
      </c>
      <c r="J14" s="451">
        <v>13.165365216291775</v>
      </c>
      <c r="K14" s="451">
        <f t="shared" ref="K14:K23" si="3">SUM(I14:J14)</f>
        <v>127.82923969583213</v>
      </c>
      <c r="L14" s="451">
        <v>119.535428</v>
      </c>
      <c r="M14" s="451">
        <v>13.324706000000001</v>
      </c>
      <c r="N14" s="451">
        <f t="shared" ref="N14:N23" si="4">SUM(L14:M14)</f>
        <v>132.86013399999999</v>
      </c>
      <c r="O14" s="451">
        <f t="shared" ref="O14:O23" si="5">F14+I14-L14</f>
        <v>-1.5535204596375252E-3</v>
      </c>
      <c r="P14" s="451">
        <f t="shared" si="0"/>
        <v>6.5921629177445595E-4</v>
      </c>
      <c r="Q14" s="451">
        <f t="shared" si="0"/>
        <v>-8.9430416787195099E-4</v>
      </c>
      <c r="R14" s="441"/>
      <c r="S14" s="441"/>
      <c r="T14" s="441"/>
      <c r="U14" s="441"/>
    </row>
    <row r="15" spans="1:21" x14ac:dyDescent="0.2">
      <c r="A15" s="8">
        <v>3</v>
      </c>
      <c r="B15" s="9" t="s">
        <v>864</v>
      </c>
      <c r="C15" s="451">
        <v>197.375552</v>
      </c>
      <c r="D15" s="451">
        <v>22.009504</v>
      </c>
      <c r="E15" s="451">
        <f t="shared" si="1"/>
        <v>219.38505599999999</v>
      </c>
      <c r="F15" s="451">
        <v>3.77</v>
      </c>
      <c r="G15" s="451">
        <v>0.2</v>
      </c>
      <c r="H15" s="451">
        <f t="shared" si="2"/>
        <v>3.97</v>
      </c>
      <c r="I15" s="451">
        <v>188.75905719259981</v>
      </c>
      <c r="J15" s="451">
        <v>21.672753839021023</v>
      </c>
      <c r="K15" s="451">
        <f t="shared" si="3"/>
        <v>210.43181103162084</v>
      </c>
      <c r="L15" s="451">
        <v>192.53138399999997</v>
      </c>
      <c r="M15" s="451">
        <v>21.468068000000002</v>
      </c>
      <c r="N15" s="451">
        <f t="shared" si="4"/>
        <v>213.99945199999996</v>
      </c>
      <c r="O15" s="451">
        <f t="shared" si="5"/>
        <v>-2.32680740015212E-3</v>
      </c>
      <c r="P15" s="451">
        <f t="shared" si="0"/>
        <v>0.4046858390210204</v>
      </c>
      <c r="Q15" s="451">
        <f t="shared" si="0"/>
        <v>0.40235903162087538</v>
      </c>
      <c r="R15" s="441"/>
      <c r="S15" s="441"/>
      <c r="T15" s="441"/>
      <c r="U15" s="441"/>
    </row>
    <row r="16" spans="1:21" x14ac:dyDescent="0.2">
      <c r="A16" s="8">
        <v>4</v>
      </c>
      <c r="B16" s="9" t="s">
        <v>865</v>
      </c>
      <c r="C16" s="451">
        <v>107.32356799999999</v>
      </c>
      <c r="D16" s="451">
        <v>11.967735999999999</v>
      </c>
      <c r="E16" s="451">
        <f t="shared" si="1"/>
        <v>119.291304</v>
      </c>
      <c r="F16" s="451">
        <v>4.4800000000000004</v>
      </c>
      <c r="G16" s="451">
        <v>0.16</v>
      </c>
      <c r="H16" s="451">
        <f t="shared" si="2"/>
        <v>4.6400000000000006</v>
      </c>
      <c r="I16" s="451">
        <v>102.63832224887646</v>
      </c>
      <c r="J16" s="451">
        <v>11.784627056492964</v>
      </c>
      <c r="K16" s="451">
        <f t="shared" si="3"/>
        <v>114.42294930536943</v>
      </c>
      <c r="L16" s="451">
        <v>107.11126900231999</v>
      </c>
      <c r="M16" s="451">
        <v>11.948558773639995</v>
      </c>
      <c r="N16" s="451">
        <f t="shared" si="4"/>
        <v>119.05982777595997</v>
      </c>
      <c r="O16" s="451">
        <f t="shared" si="5"/>
        <v>7.0532465564809854E-3</v>
      </c>
      <c r="P16" s="451">
        <f t="shared" si="0"/>
        <v>-3.9317171470312218E-3</v>
      </c>
      <c r="Q16" s="451">
        <f t="shared" si="0"/>
        <v>3.1215294094550927E-3</v>
      </c>
      <c r="R16" s="441"/>
      <c r="S16" s="441"/>
      <c r="T16" s="441"/>
      <c r="U16" s="441"/>
    </row>
    <row r="17" spans="1:21" x14ac:dyDescent="0.2">
      <c r="A17" s="8">
        <v>5</v>
      </c>
      <c r="B17" s="9" t="s">
        <v>866</v>
      </c>
      <c r="C17" s="451">
        <v>150.35574400000002</v>
      </c>
      <c r="D17" s="451">
        <v>16.766288000000003</v>
      </c>
      <c r="E17" s="451">
        <f t="shared" si="1"/>
        <v>167.12203200000002</v>
      </c>
      <c r="F17" s="451">
        <v>5.55</v>
      </c>
      <c r="G17" s="451">
        <v>0.15</v>
      </c>
      <c r="H17" s="451">
        <f t="shared" si="2"/>
        <v>5.7</v>
      </c>
      <c r="I17" s="451">
        <v>143.7919144156815</v>
      </c>
      <c r="J17" s="451">
        <v>16.509760175337536</v>
      </c>
      <c r="K17" s="451">
        <f t="shared" si="3"/>
        <v>160.30167459101904</v>
      </c>
      <c r="L17" s="451">
        <v>149.34296799999998</v>
      </c>
      <c r="M17" s="451">
        <v>16.654035999999998</v>
      </c>
      <c r="N17" s="451">
        <f t="shared" si="4"/>
        <v>165.99700399999998</v>
      </c>
      <c r="O17" s="451">
        <f t="shared" si="5"/>
        <v>-1.0535843184698024E-3</v>
      </c>
      <c r="P17" s="451">
        <f t="shared" si="0"/>
        <v>5.7241753375372184E-3</v>
      </c>
      <c r="Q17" s="451">
        <f t="shared" si="0"/>
        <v>4.6705910190496525E-3</v>
      </c>
      <c r="R17" s="441"/>
      <c r="S17" s="441"/>
      <c r="T17" s="441"/>
      <c r="U17" s="441"/>
    </row>
    <row r="18" spans="1:21" x14ac:dyDescent="0.2">
      <c r="A18" s="8">
        <v>6</v>
      </c>
      <c r="B18" s="9" t="s">
        <v>867</v>
      </c>
      <c r="C18" s="451">
        <v>78.394887999999995</v>
      </c>
      <c r="D18" s="451">
        <v>8.7418759999999995</v>
      </c>
      <c r="E18" s="451">
        <f t="shared" si="1"/>
        <v>87.136763999999999</v>
      </c>
      <c r="F18" s="451">
        <v>3.35</v>
      </c>
      <c r="G18" s="451">
        <v>0.13</v>
      </c>
      <c r="H18" s="451">
        <f t="shared" si="2"/>
        <v>3.48</v>
      </c>
      <c r="I18" s="451">
        <v>74.972533313545611</v>
      </c>
      <c r="J18" s="451">
        <v>8.6081234106523148</v>
      </c>
      <c r="K18" s="451">
        <f t="shared" si="3"/>
        <v>83.580656724197922</v>
      </c>
      <c r="L18" s="451">
        <v>78.325954335120016</v>
      </c>
      <c r="M18" s="451">
        <v>8.738505699240001</v>
      </c>
      <c r="N18" s="451">
        <f t="shared" si="4"/>
        <v>87.064460034360025</v>
      </c>
      <c r="O18" s="451">
        <f t="shared" si="5"/>
        <v>-3.4210215744110428E-3</v>
      </c>
      <c r="P18" s="451">
        <f t="shared" si="0"/>
        <v>-3.8228858768540874E-4</v>
      </c>
      <c r="Q18" s="451">
        <f t="shared" si="0"/>
        <v>-3.8033101620982279E-3</v>
      </c>
      <c r="R18" s="441"/>
      <c r="S18" s="441"/>
      <c r="T18" s="441"/>
      <c r="U18" s="441"/>
    </row>
    <row r="19" spans="1:21" x14ac:dyDescent="0.2">
      <c r="A19" s="8">
        <v>7</v>
      </c>
      <c r="B19" s="9" t="s">
        <v>868</v>
      </c>
      <c r="C19" s="451">
        <v>87.397639999999996</v>
      </c>
      <c r="D19" s="451">
        <v>9.7457799999999999</v>
      </c>
      <c r="E19" s="451">
        <f t="shared" si="1"/>
        <v>97.143419999999992</v>
      </c>
      <c r="F19" s="451">
        <v>3.63</v>
      </c>
      <c r="G19" s="451">
        <v>0.14000000000000001</v>
      </c>
      <c r="H19" s="451">
        <f t="shared" si="2"/>
        <v>3.77</v>
      </c>
      <c r="I19" s="451">
        <v>83.582267206316658</v>
      </c>
      <c r="J19" s="451">
        <v>9.5966674628039925</v>
      </c>
      <c r="K19" s="451">
        <f t="shared" si="3"/>
        <v>93.17893466912065</v>
      </c>
      <c r="L19" s="451">
        <v>87.21638999999999</v>
      </c>
      <c r="M19" s="451">
        <v>9.7276550000000004</v>
      </c>
      <c r="N19" s="451">
        <f t="shared" si="4"/>
        <v>96.944044999999988</v>
      </c>
      <c r="O19" s="451">
        <f t="shared" si="5"/>
        <v>-4.1227936833365675E-3</v>
      </c>
      <c r="P19" s="451">
        <f t="shared" si="0"/>
        <v>9.0124628039927046E-3</v>
      </c>
      <c r="Q19" s="451">
        <f t="shared" si="0"/>
        <v>4.8896691206579135E-3</v>
      </c>
      <c r="R19" s="441"/>
      <c r="S19" s="441"/>
      <c r="T19" s="441"/>
      <c r="U19" s="441"/>
    </row>
    <row r="20" spans="1:21" x14ac:dyDescent="0.2">
      <c r="A20" s="8">
        <v>8</v>
      </c>
      <c r="B20" s="9" t="s">
        <v>869</v>
      </c>
      <c r="C20" s="451">
        <v>140.30104</v>
      </c>
      <c r="D20" s="451">
        <v>15.64508</v>
      </c>
      <c r="E20" s="451">
        <f t="shared" si="1"/>
        <v>155.94612000000001</v>
      </c>
      <c r="F20" s="451">
        <v>5.95</v>
      </c>
      <c r="G20" s="451">
        <v>0.22</v>
      </c>
      <c r="H20" s="451">
        <f t="shared" si="2"/>
        <v>6.17</v>
      </c>
      <c r="I20" s="451">
        <v>134.17615183435299</v>
      </c>
      <c r="J20" s="451">
        <v>15.405706899700741</v>
      </c>
      <c r="K20" s="451">
        <f t="shared" si="3"/>
        <v>149.58185873405372</v>
      </c>
      <c r="L20" s="451">
        <v>140.12618000000001</v>
      </c>
      <c r="M20" s="451">
        <v>15.624610000000001</v>
      </c>
      <c r="N20" s="451">
        <f t="shared" si="4"/>
        <v>155.75078999999999</v>
      </c>
      <c r="O20" s="451">
        <f t="shared" si="5"/>
        <v>-2.8165647023570273E-5</v>
      </c>
      <c r="P20" s="451">
        <f t="shared" si="0"/>
        <v>1.0968997007410053E-3</v>
      </c>
      <c r="Q20" s="451">
        <f t="shared" si="0"/>
        <v>1.068734053717435E-3</v>
      </c>
      <c r="R20" s="441"/>
      <c r="S20" s="441"/>
      <c r="T20" s="441"/>
      <c r="U20" s="441"/>
    </row>
    <row r="21" spans="1:21" ht="15.75" x14ac:dyDescent="0.25">
      <c r="A21" s="329">
        <v>9</v>
      </c>
      <c r="B21" s="9" t="s">
        <v>870</v>
      </c>
      <c r="C21" s="451">
        <v>282.167776</v>
      </c>
      <c r="D21" s="451">
        <v>31.464751999999997</v>
      </c>
      <c r="E21" s="451">
        <f t="shared" si="1"/>
        <v>313.63252799999998</v>
      </c>
      <c r="F21" s="451">
        <v>5.51</v>
      </c>
      <c r="G21" s="451">
        <v>0.28999999999999998</v>
      </c>
      <c r="H21" s="451">
        <f t="shared" si="2"/>
        <v>5.8</v>
      </c>
      <c r="I21" s="451">
        <v>269.8496486935357</v>
      </c>
      <c r="J21" s="451">
        <v>30.983334504123512</v>
      </c>
      <c r="K21" s="451">
        <f t="shared" si="3"/>
        <v>300.83298319765919</v>
      </c>
      <c r="L21" s="451">
        <v>275.35870599999998</v>
      </c>
      <c r="M21" s="451">
        <v>30.698236999999999</v>
      </c>
      <c r="N21" s="451">
        <f t="shared" si="4"/>
        <v>306.05694299999999</v>
      </c>
      <c r="O21" s="451">
        <f t="shared" si="5"/>
        <v>9.4269353570552994E-4</v>
      </c>
      <c r="P21" s="451">
        <f t="shared" si="0"/>
        <v>0.57509750412351224</v>
      </c>
      <c r="Q21" s="451">
        <f t="shared" si="0"/>
        <v>0.57604019765921066</v>
      </c>
      <c r="R21" s="441"/>
      <c r="S21" s="441"/>
      <c r="T21" s="441"/>
      <c r="U21" s="441"/>
    </row>
    <row r="22" spans="1:21" x14ac:dyDescent="0.2">
      <c r="A22" s="8">
        <v>10</v>
      </c>
      <c r="B22" s="9" t="s">
        <v>871</v>
      </c>
      <c r="C22" s="451">
        <v>119.32316</v>
      </c>
      <c r="D22" s="451">
        <v>13.305820000000001</v>
      </c>
      <c r="E22" s="451">
        <f t="shared" si="1"/>
        <v>132.62898000000001</v>
      </c>
      <c r="F22" s="451">
        <v>5.18</v>
      </c>
      <c r="G22" s="451">
        <v>0.2</v>
      </c>
      <c r="H22" s="451">
        <f t="shared" si="2"/>
        <v>5.38</v>
      </c>
      <c r="I22" s="451">
        <v>114.11406810323568</v>
      </c>
      <c r="J22" s="451">
        <v>13.102238082526656</v>
      </c>
      <c r="K22" s="451">
        <f t="shared" si="3"/>
        <v>127.21630618576233</v>
      </c>
      <c r="L22" s="451">
        <v>119.29668999999996</v>
      </c>
      <c r="M22" s="451">
        <v>13.302004999999994</v>
      </c>
      <c r="N22" s="451">
        <f t="shared" si="4"/>
        <v>132.59869499999996</v>
      </c>
      <c r="O22" s="451">
        <f t="shared" si="5"/>
        <v>-2.621896764281928E-3</v>
      </c>
      <c r="P22" s="451">
        <f t="shared" si="0"/>
        <v>2.3308252666076612E-4</v>
      </c>
      <c r="Q22" s="451">
        <f t="shared" si="0"/>
        <v>-2.3888142376335963E-3</v>
      </c>
      <c r="R22" s="441"/>
      <c r="S22" s="441"/>
      <c r="T22" s="441"/>
      <c r="U22" s="441"/>
    </row>
    <row r="23" spans="1:21" x14ac:dyDescent="0.2">
      <c r="A23" s="8">
        <v>11</v>
      </c>
      <c r="B23" s="9" t="s">
        <v>872</v>
      </c>
      <c r="C23" s="451">
        <v>119.45088</v>
      </c>
      <c r="D23" s="451">
        <v>13.322187999999999</v>
      </c>
      <c r="E23" s="451">
        <f t="shared" si="1"/>
        <v>132.77306799999999</v>
      </c>
      <c r="F23" s="451">
        <v>5.14</v>
      </c>
      <c r="G23" s="451">
        <v>0.19</v>
      </c>
      <c r="H23" s="451">
        <f t="shared" si="2"/>
        <v>5.33</v>
      </c>
      <c r="I23" s="451">
        <v>114.23621244451985</v>
      </c>
      <c r="J23" s="451">
        <v>13.118355648594344</v>
      </c>
      <c r="K23" s="451">
        <f t="shared" si="3"/>
        <v>127.3545680931142</v>
      </c>
      <c r="L23" s="451">
        <v>119.37317800000001</v>
      </c>
      <c r="M23" s="451">
        <v>13.307081</v>
      </c>
      <c r="N23" s="451">
        <f t="shared" si="4"/>
        <v>132.68025900000001</v>
      </c>
      <c r="O23" s="451">
        <f t="shared" si="5"/>
        <v>3.0344445198409176E-3</v>
      </c>
      <c r="P23" s="451">
        <f t="shared" si="0"/>
        <v>1.2746485943431196E-3</v>
      </c>
      <c r="Q23" s="451">
        <f t="shared" si="0"/>
        <v>4.3090931141875899E-3</v>
      </c>
      <c r="R23" s="441"/>
      <c r="S23" s="441"/>
      <c r="T23" s="441"/>
      <c r="U23" s="441"/>
    </row>
    <row r="24" spans="1:21" s="14" customFormat="1" x14ac:dyDescent="0.2">
      <c r="A24" s="632" t="s">
        <v>15</v>
      </c>
      <c r="B24" s="633"/>
      <c r="C24" s="366">
        <f t="shared" ref="C24" si="6">SUM(C13:C23)</f>
        <v>1741.2550639999999</v>
      </c>
      <c r="D24" s="366">
        <f t="shared" ref="D24" si="7">SUM(D13:D23)</f>
        <v>194.17085600000004</v>
      </c>
      <c r="E24" s="366">
        <f t="shared" ref="E24" si="8">SUM(E13:E23)</f>
        <v>1935.4259200000001</v>
      </c>
      <c r="F24" s="366">
        <f t="shared" ref="F24" si="9">SUM(F13:F23)</f>
        <v>61.34</v>
      </c>
      <c r="G24" s="366">
        <f t="shared" ref="G24" si="10">SUM(G13:G23)</f>
        <v>2.3199999999999998</v>
      </c>
      <c r="H24" s="366">
        <f t="shared" ref="H24" si="11">SUM(H13:H23)</f>
        <v>63.660000000000004</v>
      </c>
      <c r="I24" s="366">
        <f t="shared" ref="I24" si="12">SUM(I13:I23)</f>
        <v>1665.2400000000002</v>
      </c>
      <c r="J24" s="366">
        <f t="shared" ref="J24" si="13">SUM(J13:J23)</f>
        <v>191.19999999999993</v>
      </c>
      <c r="K24" s="366">
        <f t="shared" ref="K24" si="14">SUM(K13:K23)</f>
        <v>1856.44</v>
      </c>
      <c r="L24" s="366">
        <f t="shared" ref="L24" si="15">SUM(L13:L23)</f>
        <v>1726.57875533744</v>
      </c>
      <c r="M24" s="366">
        <f t="shared" ref="M24" si="16">SUM(M13:M23)</f>
        <v>192.52827847287998</v>
      </c>
      <c r="N24" s="366">
        <f t="shared" ref="N24" si="17">SUM(N13:N23)</f>
        <v>1919.1070338103198</v>
      </c>
      <c r="O24" s="366">
        <f t="shared" ref="O24" si="18">SUM(O13:O23)</f>
        <v>1.2446625601398864E-3</v>
      </c>
      <c r="P24" s="366">
        <f t="shared" ref="P24" si="19">SUM(P13:P23)</f>
        <v>0.99172152711993711</v>
      </c>
      <c r="Q24" s="366">
        <f t="shared" ref="Q24" si="20">SUM(Q13:Q23)</f>
        <v>0.99296618967998995</v>
      </c>
    </row>
    <row r="25" spans="1:21" x14ac:dyDescent="0.2">
      <c r="A25" s="11"/>
      <c r="B25" s="30"/>
      <c r="C25" s="30"/>
      <c r="D25" s="30"/>
      <c r="E25" s="21"/>
      <c r="F25" s="21"/>
      <c r="G25" s="21"/>
      <c r="H25" s="21"/>
      <c r="I25" s="21"/>
      <c r="J25" s="21"/>
      <c r="K25" s="21"/>
      <c r="L25" s="21"/>
      <c r="M25" s="21"/>
      <c r="N25" s="21"/>
      <c r="O25" s="21"/>
      <c r="P25" s="21"/>
      <c r="Q25" s="21"/>
    </row>
    <row r="26" spans="1:21" ht="14.25" customHeight="1" x14ac:dyDescent="0.2">
      <c r="A26" s="815" t="s">
        <v>759</v>
      </c>
      <c r="B26" s="815"/>
      <c r="C26" s="815"/>
      <c r="D26" s="815"/>
      <c r="E26" s="815"/>
      <c r="F26" s="815"/>
      <c r="G26" s="815"/>
      <c r="H26" s="815"/>
      <c r="I26" s="815"/>
      <c r="J26" s="815"/>
      <c r="K26" s="815"/>
      <c r="L26" s="815"/>
      <c r="M26" s="815"/>
      <c r="N26" s="815"/>
      <c r="O26" s="815"/>
      <c r="P26" s="815"/>
      <c r="Q26" s="815"/>
    </row>
    <row r="27" spans="1:21" s="347" customFormat="1" ht="14.25" customHeight="1" x14ac:dyDescent="0.2">
      <c r="A27" s="350"/>
      <c r="B27" s="350"/>
      <c r="C27" s="350"/>
      <c r="D27" s="350"/>
      <c r="E27" s="350"/>
      <c r="F27" s="350"/>
      <c r="G27" s="350"/>
      <c r="H27" s="350"/>
      <c r="I27" s="350"/>
      <c r="J27" s="350"/>
      <c r="K27" s="350"/>
      <c r="L27" s="350"/>
      <c r="M27" s="350"/>
      <c r="N27" s="350"/>
      <c r="O27" s="350"/>
      <c r="P27" s="350"/>
      <c r="Q27" s="350"/>
    </row>
    <row r="28" spans="1:21" s="347" customFormat="1" ht="14.25" customHeight="1" x14ac:dyDescent="0.2">
      <c r="A28" s="350"/>
      <c r="B28" s="350"/>
      <c r="C28" s="350"/>
      <c r="D28" s="442"/>
      <c r="E28" s="350"/>
      <c r="F28" s="350"/>
      <c r="G28" s="442"/>
      <c r="H28" s="350"/>
      <c r="I28" s="350"/>
      <c r="J28" s="350"/>
      <c r="K28" s="350"/>
      <c r="L28" s="350"/>
      <c r="M28" s="350"/>
      <c r="N28" s="350"/>
      <c r="O28" s="350"/>
      <c r="P28" s="350"/>
      <c r="Q28" s="350"/>
    </row>
    <row r="29" spans="1:21" s="347" customFormat="1" ht="14.25" customHeight="1" x14ac:dyDescent="0.2">
      <c r="A29" s="350"/>
      <c r="B29" s="350"/>
      <c r="C29" s="350"/>
      <c r="D29" s="350"/>
      <c r="E29" s="350"/>
      <c r="F29" s="350"/>
      <c r="G29" s="350"/>
      <c r="H29" s="350"/>
      <c r="I29" s="350"/>
      <c r="J29" s="350"/>
      <c r="K29" s="350"/>
      <c r="L29" s="350"/>
      <c r="M29" s="350"/>
      <c r="N29" s="350"/>
      <c r="O29" s="350"/>
      <c r="P29" s="350"/>
      <c r="Q29" s="350"/>
    </row>
    <row r="30" spans="1:21" s="347" customFormat="1" ht="14.25" customHeight="1" x14ac:dyDescent="0.2">
      <c r="A30" s="350"/>
      <c r="B30" s="350"/>
      <c r="C30" s="350"/>
      <c r="D30" s="350"/>
      <c r="E30" s="350"/>
      <c r="F30" s="350"/>
      <c r="G30" s="350"/>
      <c r="H30" s="350"/>
      <c r="I30" s="350"/>
      <c r="J30" s="350"/>
      <c r="K30" s="350"/>
      <c r="L30" s="350"/>
      <c r="M30" s="350"/>
      <c r="N30" s="350"/>
      <c r="O30" s="350"/>
      <c r="P30" s="350"/>
      <c r="Q30" s="350"/>
    </row>
    <row r="31" spans="1:21" ht="15.75" customHeight="1" x14ac:dyDescent="0.2">
      <c r="A31" s="34"/>
      <c r="B31" s="41"/>
      <c r="C31" s="41"/>
      <c r="D31" s="41"/>
      <c r="E31" s="41"/>
      <c r="F31" s="41"/>
      <c r="G31" s="41"/>
      <c r="H31" s="41"/>
      <c r="I31" s="41"/>
      <c r="J31" s="41"/>
      <c r="K31" s="41"/>
      <c r="L31" s="41"/>
      <c r="M31" s="41"/>
      <c r="N31" s="41"/>
      <c r="O31" s="41"/>
      <c r="P31" s="41"/>
      <c r="Q31" s="41"/>
    </row>
    <row r="32" spans="1:21" x14ac:dyDescent="0.2">
      <c r="A32" s="14" t="s">
        <v>10</v>
      </c>
      <c r="B32" s="14"/>
      <c r="C32" s="14"/>
      <c r="D32" s="14"/>
      <c r="E32" s="14"/>
      <c r="F32" s="14"/>
      <c r="G32" s="14"/>
      <c r="H32" s="14"/>
      <c r="I32" s="14"/>
      <c r="J32" s="14"/>
      <c r="K32" s="14"/>
      <c r="L32" s="14"/>
      <c r="M32" s="14"/>
      <c r="P32" s="373"/>
      <c r="Q32" s="368" t="s">
        <v>11</v>
      </c>
    </row>
    <row r="33" spans="1:18" ht="12.75" customHeight="1" x14ac:dyDescent="0.2">
      <c r="A33" s="373"/>
      <c r="B33" s="373"/>
      <c r="C33" s="373"/>
      <c r="D33" s="373"/>
      <c r="E33" s="373"/>
      <c r="F33" s="373"/>
      <c r="G33" s="373"/>
      <c r="H33" s="373"/>
      <c r="I33" s="373"/>
      <c r="J33" s="373"/>
      <c r="K33" s="373"/>
      <c r="L33" s="373"/>
      <c r="M33" s="373"/>
      <c r="N33" s="373"/>
      <c r="O33" s="373"/>
      <c r="P33" s="373"/>
      <c r="Q33" s="368" t="s">
        <v>877</v>
      </c>
    </row>
    <row r="34" spans="1:18" ht="12.75" customHeight="1" x14ac:dyDescent="0.2">
      <c r="A34" s="373"/>
      <c r="B34" s="373"/>
      <c r="C34" s="373"/>
      <c r="D34" s="373"/>
      <c r="E34" s="373"/>
      <c r="F34" s="373"/>
      <c r="G34" s="373"/>
      <c r="H34" s="373"/>
      <c r="I34" s="373"/>
      <c r="J34" s="373"/>
      <c r="K34" s="373"/>
      <c r="L34" s="373"/>
      <c r="M34" s="373"/>
      <c r="N34" s="373"/>
      <c r="O34" s="373"/>
      <c r="P34" s="373"/>
      <c r="Q34" s="368" t="s">
        <v>878</v>
      </c>
    </row>
    <row r="35" spans="1:18" x14ac:dyDescent="0.2">
      <c r="A35" s="14"/>
      <c r="B35" s="14"/>
      <c r="C35" s="14"/>
      <c r="D35" s="14"/>
      <c r="E35" s="14"/>
      <c r="F35" s="14"/>
      <c r="G35" s="14"/>
      <c r="H35" s="14"/>
      <c r="I35" s="14"/>
      <c r="J35" s="14"/>
      <c r="K35" s="14"/>
      <c r="L35" s="14"/>
      <c r="M35" s="14"/>
      <c r="O35" s="668" t="s">
        <v>82</v>
      </c>
      <c r="P35" s="668"/>
      <c r="Q35" s="668"/>
      <c r="R35" s="35"/>
    </row>
    <row r="39" spans="1:18" x14ac:dyDescent="0.2">
      <c r="F39" s="466"/>
      <c r="G39" s="466"/>
    </row>
  </sheetData>
  <mergeCells count="17">
    <mergeCell ref="A8:B8"/>
    <mergeCell ref="A24:B24"/>
    <mergeCell ref="O35:Q35"/>
    <mergeCell ref="R1:R10"/>
    <mergeCell ref="I10:K10"/>
    <mergeCell ref="L10:N10"/>
    <mergeCell ref="O10:Q10"/>
    <mergeCell ref="A26:Q26"/>
    <mergeCell ref="P1:Q1"/>
    <mergeCell ref="A2:Q2"/>
    <mergeCell ref="A3:Q3"/>
    <mergeCell ref="N9:Q9"/>
    <mergeCell ref="D6:O6"/>
    <mergeCell ref="A10:A11"/>
    <mergeCell ref="B10:B11"/>
    <mergeCell ref="C10:E10"/>
    <mergeCell ref="F10:H10"/>
  </mergeCells>
  <phoneticPr fontId="0" type="noConversion"/>
  <printOptions horizontalCentered="1" verticalCentered="1"/>
  <pageMargins left="0.70866141732283505" right="0.70866141732283505" top="0.23622047244094499" bottom="0" header="0.31496062992126" footer="0.31496062992126"/>
  <pageSetup paperSize="9" scale="78"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
  <sheetViews>
    <sheetView view="pageBreakPreview" topLeftCell="A10" zoomScale="70" zoomScaleNormal="80" zoomScaleSheetLayoutView="70" workbookViewId="0">
      <selection activeCell="U42" sqref="U42"/>
    </sheetView>
  </sheetViews>
  <sheetFormatPr defaultRowHeight="12.75" x14ac:dyDescent="0.2"/>
  <cols>
    <col min="2" max="2" width="20.85546875" bestFit="1" customWidth="1"/>
    <col min="3" max="3" width="13.28515625" customWidth="1"/>
    <col min="4" max="7" width="9" customWidth="1"/>
    <col min="19" max="19" width="13.140625" bestFit="1" customWidth="1"/>
    <col min="20" max="20" width="10.42578125" customWidth="1"/>
    <col min="21" max="21" width="11.140625" customWidth="1"/>
    <col min="22" max="22" width="11.85546875" customWidth="1"/>
  </cols>
  <sheetData>
    <row r="1" spans="1:22" ht="15" x14ac:dyDescent="0.2">
      <c r="Q1" s="816" t="s">
        <v>63</v>
      </c>
      <c r="R1" s="816"/>
      <c r="S1" s="816"/>
    </row>
    <row r="3" spans="1:22" ht="15" x14ac:dyDescent="0.2">
      <c r="A3" s="742" t="s">
        <v>0</v>
      </c>
      <c r="B3" s="742"/>
      <c r="C3" s="742"/>
      <c r="D3" s="742"/>
      <c r="E3" s="742"/>
      <c r="F3" s="742"/>
      <c r="G3" s="742"/>
      <c r="H3" s="742"/>
      <c r="I3" s="742"/>
      <c r="J3" s="742"/>
      <c r="K3" s="742"/>
      <c r="L3" s="742"/>
      <c r="M3" s="742"/>
      <c r="N3" s="742"/>
      <c r="O3" s="742"/>
      <c r="P3" s="742"/>
      <c r="Q3" s="742"/>
    </row>
    <row r="4" spans="1:22" ht="20.25" x14ac:dyDescent="0.3">
      <c r="A4" s="702" t="s">
        <v>651</v>
      </c>
      <c r="B4" s="702"/>
      <c r="C4" s="702"/>
      <c r="D4" s="702"/>
      <c r="E4" s="702"/>
      <c r="F4" s="702"/>
      <c r="G4" s="702"/>
      <c r="H4" s="702"/>
      <c r="I4" s="702"/>
      <c r="J4" s="702"/>
      <c r="K4" s="702"/>
      <c r="L4" s="702"/>
      <c r="M4" s="702"/>
      <c r="N4" s="702"/>
      <c r="O4" s="702"/>
      <c r="P4" s="702"/>
      <c r="Q4" s="43"/>
    </row>
    <row r="5" spans="1:22" ht="15.75" x14ac:dyDescent="0.25">
      <c r="A5" s="105" t="s">
        <v>891</v>
      </c>
      <c r="B5" s="105"/>
      <c r="C5" s="105"/>
      <c r="D5" s="105"/>
      <c r="E5" s="105"/>
      <c r="F5" s="105"/>
      <c r="G5" s="105"/>
      <c r="H5" s="105"/>
      <c r="I5" s="105"/>
      <c r="J5" s="105"/>
      <c r="K5" s="105"/>
      <c r="L5" s="105"/>
      <c r="M5" s="105"/>
      <c r="N5" s="105"/>
      <c r="O5" s="105"/>
      <c r="P5" s="105"/>
      <c r="Q5" s="105"/>
    </row>
    <row r="6" spans="1:22" x14ac:dyDescent="0.2">
      <c r="A6" s="35"/>
      <c r="B6" s="35"/>
      <c r="C6" s="157"/>
      <c r="D6" s="35"/>
      <c r="E6" s="35"/>
      <c r="F6" s="35"/>
      <c r="G6" s="35"/>
      <c r="H6" s="35"/>
      <c r="I6" s="35"/>
      <c r="J6" s="35"/>
      <c r="K6" s="35"/>
      <c r="L6" s="35"/>
      <c r="M6" s="35"/>
      <c r="N6" s="35"/>
      <c r="O6" s="35"/>
      <c r="P6" s="35"/>
      <c r="Q6" s="35"/>
      <c r="U6" s="35"/>
    </row>
    <row r="8" spans="1:22" ht="15.75" x14ac:dyDescent="0.25">
      <c r="A8" s="667" t="s">
        <v>228</v>
      </c>
      <c r="B8" s="667"/>
      <c r="C8" s="667"/>
      <c r="D8" s="667"/>
      <c r="E8" s="667"/>
      <c r="F8" s="667"/>
      <c r="G8" s="667"/>
      <c r="H8" s="667"/>
      <c r="I8" s="667"/>
      <c r="J8" s="667"/>
      <c r="K8" s="667"/>
      <c r="L8" s="667"/>
      <c r="M8" s="667"/>
      <c r="N8" s="667"/>
      <c r="O8" s="667"/>
      <c r="P8" s="667"/>
      <c r="Q8" s="667"/>
      <c r="R8" s="667"/>
      <c r="S8" s="667"/>
    </row>
    <row r="9" spans="1:22" ht="15.75" x14ac:dyDescent="0.25">
      <c r="A9" s="671"/>
      <c r="B9" s="671"/>
      <c r="C9" s="39"/>
      <c r="D9" s="39"/>
      <c r="E9" s="39"/>
      <c r="F9" s="39"/>
      <c r="G9" s="39"/>
      <c r="H9" s="39"/>
      <c r="I9" s="39"/>
      <c r="J9" s="39"/>
      <c r="K9" s="39"/>
      <c r="L9" s="39"/>
      <c r="M9" s="39"/>
      <c r="N9" s="39"/>
      <c r="O9" s="39"/>
      <c r="P9" s="817" t="s">
        <v>221</v>
      </c>
      <c r="Q9" s="817"/>
      <c r="R9" s="817"/>
      <c r="S9" s="817"/>
      <c r="U9" s="39"/>
    </row>
    <row r="10" spans="1:22" x14ac:dyDescent="0.2">
      <c r="A10" s="15"/>
      <c r="B10" s="15"/>
      <c r="P10" s="792" t="s">
        <v>822</v>
      </c>
      <c r="Q10" s="792"/>
      <c r="R10" s="792"/>
      <c r="S10" s="792"/>
    </row>
    <row r="11" spans="1:22" ht="28.5" customHeight="1" x14ac:dyDescent="0.2">
      <c r="A11" s="737" t="s">
        <v>1</v>
      </c>
      <c r="B11" s="737" t="s">
        <v>2</v>
      </c>
      <c r="C11" s="737" t="s">
        <v>377</v>
      </c>
      <c r="D11" s="737" t="s">
        <v>486</v>
      </c>
      <c r="E11" s="669" t="s">
        <v>678</v>
      </c>
      <c r="F11" s="669"/>
      <c r="G11" s="669"/>
      <c r="H11" s="652" t="s">
        <v>677</v>
      </c>
      <c r="I11" s="684"/>
      <c r="J11" s="653"/>
      <c r="K11" s="691" t="s">
        <v>379</v>
      </c>
      <c r="L11" s="692"/>
      <c r="M11" s="811"/>
      <c r="N11" s="750" t="s">
        <v>156</v>
      </c>
      <c r="O11" s="818"/>
      <c r="P11" s="751"/>
      <c r="Q11" s="650" t="s">
        <v>828</v>
      </c>
      <c r="R11" s="650"/>
      <c r="S11" s="650"/>
      <c r="T11" s="737" t="s">
        <v>250</v>
      </c>
      <c r="U11" s="737" t="s">
        <v>433</v>
      </c>
      <c r="V11" s="737" t="s">
        <v>380</v>
      </c>
    </row>
    <row r="12" spans="1:22" ht="65.25" customHeight="1" x14ac:dyDescent="0.2">
      <c r="A12" s="738"/>
      <c r="B12" s="738"/>
      <c r="C12" s="738"/>
      <c r="D12" s="738"/>
      <c r="E12" s="5" t="s">
        <v>177</v>
      </c>
      <c r="F12" s="5" t="s">
        <v>204</v>
      </c>
      <c r="G12" s="5" t="s">
        <v>15</v>
      </c>
      <c r="H12" s="5" t="s">
        <v>177</v>
      </c>
      <c r="I12" s="5" t="s">
        <v>204</v>
      </c>
      <c r="J12" s="5" t="s">
        <v>15</v>
      </c>
      <c r="K12" s="5" t="s">
        <v>177</v>
      </c>
      <c r="L12" s="5" t="s">
        <v>204</v>
      </c>
      <c r="M12" s="5" t="s">
        <v>15</v>
      </c>
      <c r="N12" s="5" t="s">
        <v>177</v>
      </c>
      <c r="O12" s="5" t="s">
        <v>204</v>
      </c>
      <c r="P12" s="5" t="s">
        <v>15</v>
      </c>
      <c r="Q12" s="5" t="s">
        <v>232</v>
      </c>
      <c r="R12" s="5" t="s">
        <v>215</v>
      </c>
      <c r="S12" s="5" t="s">
        <v>216</v>
      </c>
      <c r="T12" s="738"/>
      <c r="U12" s="738"/>
      <c r="V12" s="738"/>
    </row>
    <row r="13" spans="1:22" x14ac:dyDescent="0.2">
      <c r="A13" s="5">
        <v>1</v>
      </c>
      <c r="B13" s="5">
        <v>2</v>
      </c>
      <c r="C13" s="8">
        <v>3</v>
      </c>
      <c r="D13" s="104">
        <v>4</v>
      </c>
      <c r="E13" s="104">
        <v>5</v>
      </c>
      <c r="F13" s="8">
        <v>6</v>
      </c>
      <c r="G13" s="104">
        <v>7</v>
      </c>
      <c r="H13" s="104">
        <v>8</v>
      </c>
      <c r="I13" s="8">
        <v>9</v>
      </c>
      <c r="J13" s="104">
        <v>10</v>
      </c>
      <c r="K13" s="104">
        <v>11</v>
      </c>
      <c r="L13" s="8">
        <v>12</v>
      </c>
      <c r="M13" s="104">
        <v>13</v>
      </c>
      <c r="N13" s="104">
        <v>14</v>
      </c>
      <c r="O13" s="8">
        <v>15</v>
      </c>
      <c r="P13" s="104">
        <v>16</v>
      </c>
      <c r="Q13" s="104">
        <v>17</v>
      </c>
      <c r="R13" s="8">
        <v>18</v>
      </c>
      <c r="S13" s="104">
        <v>19</v>
      </c>
      <c r="T13" s="104">
        <v>20</v>
      </c>
      <c r="U13" s="8">
        <v>21</v>
      </c>
      <c r="V13" s="104">
        <v>22</v>
      </c>
    </row>
    <row r="14" spans="1:22" x14ac:dyDescent="0.2">
      <c r="A14" s="8">
        <v>1</v>
      </c>
      <c r="B14" s="9" t="s">
        <v>862</v>
      </c>
      <c r="C14" s="8">
        <v>2192</v>
      </c>
      <c r="D14" s="8">
        <v>2065</v>
      </c>
      <c r="E14" s="9">
        <f>(C14*900*10)/100000</f>
        <v>197.28</v>
      </c>
      <c r="F14" s="9">
        <f>(C14*100*10)/100000</f>
        <v>21.92</v>
      </c>
      <c r="G14" s="365">
        <f>SUM(E14:F14)</f>
        <v>219.2</v>
      </c>
      <c r="H14" s="365">
        <v>19.951779522892277</v>
      </c>
      <c r="I14" s="365">
        <v>1.0757588363671322</v>
      </c>
      <c r="J14" s="365">
        <f>SUM(H14:I14)</f>
        <v>21.02753835925941</v>
      </c>
      <c r="K14" s="9">
        <v>179.2509705141502</v>
      </c>
      <c r="L14" s="9">
        <v>20.50392058082679</v>
      </c>
      <c r="M14" s="365">
        <f>SUM(K14:L14)</f>
        <v>199.75489109497698</v>
      </c>
      <c r="N14" s="365">
        <v>188.073081</v>
      </c>
      <c r="O14" s="365">
        <v>20.897008999999997</v>
      </c>
      <c r="P14" s="365">
        <f>SUM(N14:O14)</f>
        <v>208.97009</v>
      </c>
      <c r="Q14" s="365">
        <f>H14+K14-N14</f>
        <v>11.129669037042476</v>
      </c>
      <c r="R14" s="365">
        <f t="shared" ref="R14:S14" si="0">I14+L14-O14</f>
        <v>0.68267041719392552</v>
      </c>
      <c r="S14" s="365">
        <f t="shared" si="0"/>
        <v>11.812339454236394</v>
      </c>
      <c r="T14" s="739" t="s">
        <v>895</v>
      </c>
      <c r="U14" s="8">
        <v>1863</v>
      </c>
      <c r="V14" s="8">
        <v>1863</v>
      </c>
    </row>
    <row r="15" spans="1:22" x14ac:dyDescent="0.2">
      <c r="A15" s="8">
        <v>2</v>
      </c>
      <c r="B15" s="9" t="s">
        <v>863</v>
      </c>
      <c r="C15" s="8">
        <v>1215</v>
      </c>
      <c r="D15" s="8">
        <v>1214</v>
      </c>
      <c r="E15" s="9">
        <f t="shared" ref="E15:E24" si="1">(C15*900*10)/100000</f>
        <v>109.35</v>
      </c>
      <c r="F15" s="9">
        <f t="shared" ref="F15:F24" si="2">(C15*100*10)/100000</f>
        <v>12.15</v>
      </c>
      <c r="G15" s="365">
        <f t="shared" ref="G15:G24" si="3">SUM(E15:F15)</f>
        <v>121.5</v>
      </c>
      <c r="H15" s="365">
        <v>11.059038376055708</v>
      </c>
      <c r="I15" s="365">
        <v>0.59628055939145319</v>
      </c>
      <c r="J15" s="365">
        <f t="shared" ref="J15:J24" si="4">SUM(H15:I15)</f>
        <v>11.655318935447161</v>
      </c>
      <c r="K15" s="9">
        <v>99.356719514002052</v>
      </c>
      <c r="L15" s="9">
        <v>11.365083716106088</v>
      </c>
      <c r="M15" s="365">
        <f t="shared" ref="M15:M24" si="5">SUM(K15:L15)</f>
        <v>110.72180323010814</v>
      </c>
      <c r="N15" s="365">
        <v>109.23100000000002</v>
      </c>
      <c r="O15" s="365">
        <v>12.138999999999992</v>
      </c>
      <c r="P15" s="365">
        <f t="shared" ref="P15:P24" si="6">SUM(N15:O15)</f>
        <v>121.37000000000002</v>
      </c>
      <c r="Q15" s="365">
        <f t="shared" ref="Q15:Q24" si="7">H15+K15-N15</f>
        <v>1.1847578900577389</v>
      </c>
      <c r="R15" s="365">
        <f t="shared" ref="R15:R24" si="8">I15+L15-O15</f>
        <v>-0.17763572450245135</v>
      </c>
      <c r="S15" s="365">
        <f t="shared" ref="S15:S24" si="9">J15+M15-P15</f>
        <v>1.0071221655552733</v>
      </c>
      <c r="T15" s="740"/>
      <c r="U15" s="8">
        <v>726</v>
      </c>
      <c r="V15" s="8">
        <v>726</v>
      </c>
    </row>
    <row r="16" spans="1:22" ht="13.5" customHeight="1" x14ac:dyDescent="0.2">
      <c r="A16" s="8">
        <v>3</v>
      </c>
      <c r="B16" s="9" t="s">
        <v>864</v>
      </c>
      <c r="C16" s="8">
        <v>1668</v>
      </c>
      <c r="D16" s="8">
        <v>1522</v>
      </c>
      <c r="E16" s="9">
        <f t="shared" si="1"/>
        <v>150.12</v>
      </c>
      <c r="F16" s="9">
        <f t="shared" si="2"/>
        <v>16.68</v>
      </c>
      <c r="G16" s="365">
        <f t="shared" si="3"/>
        <v>166.8</v>
      </c>
      <c r="H16" s="365">
        <v>15.182284782930802</v>
      </c>
      <c r="I16" s="365">
        <v>0.81859750869542713</v>
      </c>
      <c r="J16" s="365">
        <f t="shared" si="4"/>
        <v>16.00088229162623</v>
      </c>
      <c r="K16" s="9">
        <v>136.40082975255592</v>
      </c>
      <c r="L16" s="9">
        <v>15.602435916432063</v>
      </c>
      <c r="M16" s="365">
        <f t="shared" si="5"/>
        <v>152.00326566898798</v>
      </c>
      <c r="N16" s="365">
        <v>135.89500000000001</v>
      </c>
      <c r="O16" s="365">
        <v>15.094999999999999</v>
      </c>
      <c r="P16" s="365">
        <f t="shared" si="6"/>
        <v>150.99</v>
      </c>
      <c r="Q16" s="365">
        <f t="shared" si="7"/>
        <v>15.688114535486704</v>
      </c>
      <c r="R16" s="365">
        <f t="shared" si="8"/>
        <v>1.3260334251274912</v>
      </c>
      <c r="S16" s="365">
        <f t="shared" si="9"/>
        <v>17.014147960614196</v>
      </c>
      <c r="T16" s="740"/>
      <c r="U16" s="8">
        <v>1284</v>
      </c>
      <c r="V16" s="8">
        <v>1284</v>
      </c>
    </row>
    <row r="17" spans="1:22" x14ac:dyDescent="0.2">
      <c r="A17" s="8">
        <v>4</v>
      </c>
      <c r="B17" s="9" t="s">
        <v>865</v>
      </c>
      <c r="C17" s="8">
        <v>718</v>
      </c>
      <c r="D17" s="8">
        <v>718</v>
      </c>
      <c r="E17" s="9">
        <f t="shared" si="1"/>
        <v>64.62</v>
      </c>
      <c r="F17" s="9">
        <f t="shared" si="2"/>
        <v>7.18</v>
      </c>
      <c r="G17" s="365">
        <f t="shared" si="3"/>
        <v>71.800000000000011</v>
      </c>
      <c r="H17" s="365">
        <v>6.535300044451029</v>
      </c>
      <c r="I17" s="365">
        <v>0.35236991081733615</v>
      </c>
      <c r="J17" s="365">
        <f t="shared" si="4"/>
        <v>6.8876699552683647</v>
      </c>
      <c r="K17" s="9">
        <v>58.714505852718915</v>
      </c>
      <c r="L17" s="9">
        <v>6.7161564676248329</v>
      </c>
      <c r="M17" s="365">
        <f t="shared" si="5"/>
        <v>65.430662320343743</v>
      </c>
      <c r="N17" s="365">
        <v>64.561999999999998</v>
      </c>
      <c r="O17" s="365">
        <v>7.177999999999999</v>
      </c>
      <c r="P17" s="365">
        <f t="shared" si="6"/>
        <v>71.739999999999995</v>
      </c>
      <c r="Q17" s="365">
        <f t="shared" si="7"/>
        <v>0.68780589716995166</v>
      </c>
      <c r="R17" s="365">
        <f t="shared" si="8"/>
        <v>-0.10947362155783047</v>
      </c>
      <c r="S17" s="365">
        <f t="shared" si="9"/>
        <v>0.57833227561211231</v>
      </c>
      <c r="T17" s="740"/>
      <c r="U17" s="8">
        <v>488</v>
      </c>
      <c r="V17" s="8">
        <v>230</v>
      </c>
    </row>
    <row r="18" spans="1:22" x14ac:dyDescent="0.2">
      <c r="A18" s="8">
        <v>5</v>
      </c>
      <c r="B18" s="9" t="s">
        <v>866</v>
      </c>
      <c r="C18" s="8">
        <v>1143</v>
      </c>
      <c r="D18" s="8">
        <v>1143</v>
      </c>
      <c r="E18" s="9">
        <f t="shared" si="1"/>
        <v>102.87</v>
      </c>
      <c r="F18" s="9">
        <f t="shared" si="2"/>
        <v>11.43</v>
      </c>
      <c r="G18" s="365">
        <f t="shared" si="3"/>
        <v>114.30000000000001</v>
      </c>
      <c r="H18" s="365">
        <v>10.403687953770927</v>
      </c>
      <c r="I18" s="365">
        <v>0.56094541513121898</v>
      </c>
      <c r="J18" s="365">
        <f t="shared" si="4"/>
        <v>10.964633368902145</v>
      </c>
      <c r="K18" s="9">
        <v>93.468913913172301</v>
      </c>
      <c r="L18" s="9">
        <v>10.691597273670173</v>
      </c>
      <c r="M18" s="365">
        <f t="shared" si="5"/>
        <v>104.16051118684247</v>
      </c>
      <c r="N18" s="365">
        <v>101.93600000000001</v>
      </c>
      <c r="O18" s="365">
        <v>11.323999999999993</v>
      </c>
      <c r="P18" s="365">
        <f t="shared" si="6"/>
        <v>113.26</v>
      </c>
      <c r="Q18" s="365">
        <f t="shared" si="7"/>
        <v>1.9366018669432208</v>
      </c>
      <c r="R18" s="365">
        <f t="shared" si="8"/>
        <v>-7.1457311198601658E-2</v>
      </c>
      <c r="S18" s="365">
        <f t="shared" si="9"/>
        <v>1.8651445557446067</v>
      </c>
      <c r="T18" s="740"/>
      <c r="U18" s="8">
        <v>239</v>
      </c>
      <c r="V18" s="8">
        <v>239</v>
      </c>
    </row>
    <row r="19" spans="1:22" x14ac:dyDescent="0.2">
      <c r="A19" s="8">
        <v>6</v>
      </c>
      <c r="B19" s="9" t="s">
        <v>867</v>
      </c>
      <c r="C19" s="8">
        <v>526</v>
      </c>
      <c r="D19" s="8">
        <v>526</v>
      </c>
      <c r="E19" s="9">
        <f t="shared" si="1"/>
        <v>47.34</v>
      </c>
      <c r="F19" s="9">
        <f t="shared" si="2"/>
        <v>5.26</v>
      </c>
      <c r="G19" s="365">
        <f t="shared" si="3"/>
        <v>52.6</v>
      </c>
      <c r="H19" s="365">
        <v>4.7876989183582745</v>
      </c>
      <c r="I19" s="365">
        <v>0.25814285945671145</v>
      </c>
      <c r="J19" s="365">
        <f t="shared" si="4"/>
        <v>5.045841777814986</v>
      </c>
      <c r="K19" s="9">
        <v>43.013690917172909</v>
      </c>
      <c r="L19" s="9">
        <v>4.9201926211290559</v>
      </c>
      <c r="M19" s="365">
        <f t="shared" si="5"/>
        <v>47.933883538301963</v>
      </c>
      <c r="N19" s="365">
        <v>46.927999999999997</v>
      </c>
      <c r="O19" s="365">
        <v>5.2119999999999989</v>
      </c>
      <c r="P19" s="365">
        <f t="shared" si="6"/>
        <v>52.139999999999993</v>
      </c>
      <c r="Q19" s="365">
        <f t="shared" si="7"/>
        <v>0.8733898355311851</v>
      </c>
      <c r="R19" s="365">
        <f t="shared" si="8"/>
        <v>-3.3664519414231542E-2</v>
      </c>
      <c r="S19" s="365">
        <f t="shared" si="9"/>
        <v>0.83972531611695445</v>
      </c>
      <c r="T19" s="740"/>
      <c r="U19" s="8">
        <v>509</v>
      </c>
      <c r="V19" s="8">
        <v>17</v>
      </c>
    </row>
    <row r="20" spans="1:22" x14ac:dyDescent="0.2">
      <c r="A20" s="8">
        <v>7</v>
      </c>
      <c r="B20" s="9" t="s">
        <v>868</v>
      </c>
      <c r="C20" s="8">
        <v>958</v>
      </c>
      <c r="D20" s="8">
        <v>958</v>
      </c>
      <c r="E20" s="9">
        <f t="shared" si="1"/>
        <v>86.22</v>
      </c>
      <c r="F20" s="9">
        <f t="shared" si="2"/>
        <v>9.58</v>
      </c>
      <c r="G20" s="365">
        <f t="shared" si="3"/>
        <v>95.8</v>
      </c>
      <c r="H20" s="365">
        <v>8.7198014520669709</v>
      </c>
      <c r="I20" s="365">
        <v>0.47015372501811703</v>
      </c>
      <c r="J20" s="365">
        <f t="shared" si="4"/>
        <v>9.1899551770850874</v>
      </c>
      <c r="K20" s="9">
        <v>78.340524522151412</v>
      </c>
      <c r="L20" s="9">
        <v>8.9611112757445532</v>
      </c>
      <c r="M20" s="365">
        <f t="shared" si="5"/>
        <v>87.301635797895969</v>
      </c>
      <c r="N20" s="365">
        <v>85.622000000000014</v>
      </c>
      <c r="O20" s="365">
        <v>9.5179999999999989</v>
      </c>
      <c r="P20" s="365">
        <f t="shared" si="6"/>
        <v>95.140000000000015</v>
      </c>
      <c r="Q20" s="365">
        <f t="shared" si="7"/>
        <v>1.4383259742183725</v>
      </c>
      <c r="R20" s="365">
        <f t="shared" si="8"/>
        <v>-8.6734999237329191E-2</v>
      </c>
      <c r="S20" s="365">
        <f t="shared" si="9"/>
        <v>1.3515909749810362</v>
      </c>
      <c r="T20" s="740"/>
      <c r="U20" s="8">
        <v>866</v>
      </c>
      <c r="V20" s="8">
        <v>866</v>
      </c>
    </row>
    <row r="21" spans="1:22" x14ac:dyDescent="0.2">
      <c r="A21" s="8">
        <v>8</v>
      </c>
      <c r="B21" s="9" t="s">
        <v>869</v>
      </c>
      <c r="C21" s="8">
        <v>948</v>
      </c>
      <c r="D21" s="8">
        <v>948</v>
      </c>
      <c r="E21" s="9">
        <f t="shared" si="1"/>
        <v>85.32</v>
      </c>
      <c r="F21" s="9">
        <f t="shared" si="2"/>
        <v>9.48</v>
      </c>
      <c r="G21" s="365">
        <f t="shared" si="3"/>
        <v>94.8</v>
      </c>
      <c r="H21" s="365">
        <v>8.6287805600829728</v>
      </c>
      <c r="I21" s="365">
        <v>0.4652460660930845</v>
      </c>
      <c r="J21" s="365">
        <f t="shared" si="4"/>
        <v>9.0940266261760581</v>
      </c>
      <c r="K21" s="9">
        <v>77.522773744258387</v>
      </c>
      <c r="L21" s="9">
        <v>8.8675714920728996</v>
      </c>
      <c r="M21" s="365">
        <f t="shared" si="5"/>
        <v>86.390345236331285</v>
      </c>
      <c r="N21" s="365">
        <v>85.343000000000004</v>
      </c>
      <c r="O21" s="365">
        <v>9.4870000000000001</v>
      </c>
      <c r="P21" s="365">
        <f t="shared" si="6"/>
        <v>94.83</v>
      </c>
      <c r="Q21" s="365">
        <f t="shared" si="7"/>
        <v>0.80855430434135656</v>
      </c>
      <c r="R21" s="365">
        <f t="shared" si="8"/>
        <v>-0.15418244183401519</v>
      </c>
      <c r="S21" s="365">
        <f t="shared" si="9"/>
        <v>0.65437186250734669</v>
      </c>
      <c r="T21" s="740"/>
      <c r="U21" s="8">
        <v>811</v>
      </c>
      <c r="V21" s="8">
        <v>811</v>
      </c>
    </row>
    <row r="22" spans="1:22" ht="15.75" x14ac:dyDescent="0.25">
      <c r="A22" s="329">
        <v>9</v>
      </c>
      <c r="B22" s="9" t="s">
        <v>870</v>
      </c>
      <c r="C22" s="8">
        <v>2255</v>
      </c>
      <c r="D22" s="8">
        <v>2091</v>
      </c>
      <c r="E22" s="9">
        <f t="shared" si="1"/>
        <v>202.95</v>
      </c>
      <c r="F22" s="9">
        <f t="shared" si="2"/>
        <v>22.55</v>
      </c>
      <c r="G22" s="365">
        <f t="shared" si="3"/>
        <v>225.5</v>
      </c>
      <c r="H22" s="365">
        <v>20.525211142391459</v>
      </c>
      <c r="I22" s="365">
        <v>1.1066770875948371</v>
      </c>
      <c r="J22" s="365">
        <f t="shared" si="4"/>
        <v>21.631888229986295</v>
      </c>
      <c r="K22" s="9">
        <v>184.40280041487622</v>
      </c>
      <c r="L22" s="9">
        <v>21.093221217958217</v>
      </c>
      <c r="M22" s="365">
        <f t="shared" si="5"/>
        <v>205.49602163283444</v>
      </c>
      <c r="N22" s="365">
        <v>182.30500000000001</v>
      </c>
      <c r="O22" s="365">
        <v>20.264999999999997</v>
      </c>
      <c r="P22" s="365">
        <f t="shared" si="6"/>
        <v>202.57</v>
      </c>
      <c r="Q22" s="365">
        <f t="shared" si="7"/>
        <v>22.623011557267688</v>
      </c>
      <c r="R22" s="365">
        <f t="shared" si="8"/>
        <v>1.9348983055530553</v>
      </c>
      <c r="S22" s="365">
        <f t="shared" si="9"/>
        <v>24.557909862820736</v>
      </c>
      <c r="T22" s="740"/>
      <c r="U22" s="8">
        <v>841</v>
      </c>
      <c r="V22" s="8">
        <v>841</v>
      </c>
    </row>
    <row r="23" spans="1:22" x14ac:dyDescent="0.2">
      <c r="A23" s="8">
        <v>10</v>
      </c>
      <c r="B23" s="9" t="s">
        <v>871</v>
      </c>
      <c r="C23" s="8">
        <v>778</v>
      </c>
      <c r="D23" s="8">
        <v>778</v>
      </c>
      <c r="E23" s="9">
        <f t="shared" si="1"/>
        <v>70.02</v>
      </c>
      <c r="F23" s="9">
        <f t="shared" si="2"/>
        <v>7.78</v>
      </c>
      <c r="G23" s="365">
        <f t="shared" si="3"/>
        <v>77.8</v>
      </c>
      <c r="H23" s="365">
        <v>7.0814253963550131</v>
      </c>
      <c r="I23" s="365">
        <v>0.3818158643675314</v>
      </c>
      <c r="J23" s="365">
        <f t="shared" si="4"/>
        <v>7.4632412607225449</v>
      </c>
      <c r="K23" s="9">
        <v>63.621010520077036</v>
      </c>
      <c r="L23" s="9">
        <v>7.2773951696547634</v>
      </c>
      <c r="M23" s="365">
        <f t="shared" si="5"/>
        <v>70.898405689731803</v>
      </c>
      <c r="N23" s="365">
        <v>70.203999999999994</v>
      </c>
      <c r="O23" s="365">
        <v>7.7959999999999967</v>
      </c>
      <c r="P23" s="365">
        <f t="shared" si="6"/>
        <v>77.999999999999986</v>
      </c>
      <c r="Q23" s="365">
        <f t="shared" si="7"/>
        <v>0.49843591643205798</v>
      </c>
      <c r="R23" s="365">
        <f t="shared" si="8"/>
        <v>-0.13678896597770152</v>
      </c>
      <c r="S23" s="365">
        <f t="shared" si="9"/>
        <v>0.36164695045435735</v>
      </c>
      <c r="T23" s="740"/>
      <c r="U23" s="8">
        <v>537</v>
      </c>
      <c r="V23" s="8">
        <v>537</v>
      </c>
    </row>
    <row r="24" spans="1:22" x14ac:dyDescent="0.2">
      <c r="A24" s="8">
        <v>11</v>
      </c>
      <c r="B24" s="9" t="s">
        <v>872</v>
      </c>
      <c r="C24" s="8">
        <v>1097</v>
      </c>
      <c r="D24" s="8">
        <v>1097</v>
      </c>
      <c r="E24" s="9">
        <f t="shared" si="1"/>
        <v>98.73</v>
      </c>
      <c r="F24" s="9">
        <f t="shared" si="2"/>
        <v>10.97</v>
      </c>
      <c r="G24" s="365">
        <f t="shared" si="3"/>
        <v>109.7</v>
      </c>
      <c r="H24" s="365">
        <v>9.984991850644537</v>
      </c>
      <c r="I24" s="365">
        <v>0.53837018407606929</v>
      </c>
      <c r="J24" s="365">
        <f t="shared" si="4"/>
        <v>10.523362034720606</v>
      </c>
      <c r="K24" s="9">
        <v>89.707260334864415</v>
      </c>
      <c r="L24" s="9">
        <v>10.261314268780559</v>
      </c>
      <c r="M24" s="365">
        <f t="shared" si="5"/>
        <v>99.968574603644981</v>
      </c>
      <c r="N24" s="365">
        <v>99.396000000000001</v>
      </c>
      <c r="O24" s="365">
        <v>11.044</v>
      </c>
      <c r="P24" s="365">
        <f t="shared" si="6"/>
        <v>110.44</v>
      </c>
      <c r="Q24" s="365">
        <f t="shared" si="7"/>
        <v>0.29625218550894772</v>
      </c>
      <c r="R24" s="365">
        <f t="shared" si="8"/>
        <v>-0.24431554714337267</v>
      </c>
      <c r="S24" s="365">
        <f t="shared" si="9"/>
        <v>5.1936638365589261E-2</v>
      </c>
      <c r="T24" s="741"/>
      <c r="U24" s="8">
        <v>896</v>
      </c>
      <c r="V24" s="8">
        <v>986</v>
      </c>
    </row>
    <row r="25" spans="1:22" x14ac:dyDescent="0.2">
      <c r="A25" s="3" t="s">
        <v>15</v>
      </c>
      <c r="B25" s="19" t="s">
        <v>15</v>
      </c>
      <c r="C25" s="437">
        <f>SUM(C14:C24)</f>
        <v>13498</v>
      </c>
      <c r="D25" s="437">
        <f>SUM(D14:D24)</f>
        <v>13060</v>
      </c>
      <c r="E25" s="366">
        <f t="shared" ref="E25:F25" si="10">SUM(E14:E24)</f>
        <v>1214.8200000000002</v>
      </c>
      <c r="F25" s="366">
        <f t="shared" si="10"/>
        <v>134.98000000000002</v>
      </c>
      <c r="G25" s="366">
        <f>SUM(G14:G24)</f>
        <v>1349.7999999999997</v>
      </c>
      <c r="H25" s="366">
        <f t="shared" ref="H25:S25" si="11">SUM(H14:H24)</f>
        <v>122.85999999999997</v>
      </c>
      <c r="I25" s="366">
        <f t="shared" si="11"/>
        <v>6.6243580170089187</v>
      </c>
      <c r="J25" s="366">
        <f t="shared" si="11"/>
        <v>129.4843580170089</v>
      </c>
      <c r="K25" s="366">
        <f t="shared" si="11"/>
        <v>1103.7999999999997</v>
      </c>
      <c r="L25" s="366">
        <f t="shared" si="11"/>
        <v>126.26000000000002</v>
      </c>
      <c r="M25" s="366">
        <f t="shared" si="11"/>
        <v>1230.06</v>
      </c>
      <c r="N25" s="366">
        <f t="shared" si="11"/>
        <v>1169.4950809999998</v>
      </c>
      <c r="O25" s="366">
        <f t="shared" si="11"/>
        <v>129.95500899999999</v>
      </c>
      <c r="P25" s="366">
        <f t="shared" si="11"/>
        <v>1299.45009</v>
      </c>
      <c r="Q25" s="366">
        <f t="shared" si="11"/>
        <v>57.164918999999699</v>
      </c>
      <c r="R25" s="366">
        <f t="shared" si="11"/>
        <v>2.9293490170089385</v>
      </c>
      <c r="S25" s="366">
        <f t="shared" si="11"/>
        <v>60.094268017008602</v>
      </c>
      <c r="T25" s="366"/>
      <c r="U25" s="468">
        <f t="shared" ref="U25" si="12">SUM(U14:U24)</f>
        <v>9060</v>
      </c>
      <c r="V25" s="468">
        <f t="shared" ref="V25" si="13">SUM(V14:V24)</f>
        <v>8400</v>
      </c>
    </row>
    <row r="26" spans="1:22" x14ac:dyDescent="0.2">
      <c r="A26" s="11"/>
      <c r="B26" s="21"/>
      <c r="C26" s="12"/>
      <c r="D26" s="12"/>
      <c r="E26" s="12"/>
      <c r="F26" s="12"/>
      <c r="G26" s="12"/>
      <c r="H26" s="12"/>
      <c r="I26" s="12"/>
      <c r="J26" s="12"/>
      <c r="K26" s="12"/>
      <c r="L26" s="12"/>
      <c r="M26" s="12"/>
      <c r="N26" s="12"/>
      <c r="O26" s="12"/>
      <c r="P26" s="12"/>
      <c r="Q26" s="12"/>
      <c r="R26" s="12"/>
      <c r="S26" s="12"/>
      <c r="T26" s="12"/>
      <c r="U26" s="12"/>
      <c r="V26" s="12"/>
    </row>
    <row r="27" spans="1:22" x14ac:dyDescent="0.2">
      <c r="A27" s="11"/>
      <c r="B27" s="21"/>
      <c r="C27" s="12"/>
      <c r="E27" s="12"/>
      <c r="F27" s="12"/>
      <c r="G27" s="12"/>
      <c r="H27" s="12"/>
      <c r="I27" s="12"/>
      <c r="J27" s="12"/>
      <c r="K27" s="12"/>
      <c r="L27" s="12"/>
      <c r="M27" s="12"/>
      <c r="N27" s="12"/>
      <c r="O27" s="12"/>
      <c r="P27" s="12"/>
      <c r="Q27" s="12"/>
      <c r="R27" s="12"/>
      <c r="S27" s="12"/>
      <c r="T27" s="12"/>
      <c r="U27" s="12"/>
      <c r="V27" s="12"/>
    </row>
    <row r="28" spans="1:22" x14ac:dyDescent="0.2">
      <c r="A28" s="11"/>
      <c r="B28" s="21"/>
      <c r="C28" s="12"/>
      <c r="D28" s="12"/>
      <c r="E28" s="12"/>
      <c r="F28" s="12"/>
      <c r="G28" s="12"/>
      <c r="H28" s="12"/>
      <c r="I28" s="12"/>
      <c r="J28" s="12"/>
      <c r="K28" s="12"/>
      <c r="L28" s="12"/>
      <c r="M28" s="12"/>
      <c r="N28" s="12"/>
      <c r="O28" s="12"/>
      <c r="P28" s="12"/>
      <c r="Q28" s="12"/>
      <c r="R28" s="12"/>
      <c r="S28" s="12"/>
      <c r="T28" s="12"/>
      <c r="U28" s="12"/>
      <c r="V28" s="12"/>
    </row>
    <row r="29" spans="1:22" x14ac:dyDescent="0.2">
      <c r="A29" s="11"/>
      <c r="B29" s="21"/>
      <c r="C29" s="12"/>
      <c r="D29" s="12"/>
      <c r="E29" s="12"/>
      <c r="F29" s="12"/>
      <c r="G29" s="12"/>
      <c r="H29" s="12"/>
      <c r="I29" s="12"/>
      <c r="J29" s="12"/>
      <c r="K29" s="12"/>
      <c r="L29" s="12"/>
      <c r="M29" s="12"/>
      <c r="N29" s="12"/>
      <c r="O29" s="12"/>
      <c r="P29" s="12"/>
      <c r="Q29" s="12"/>
      <c r="R29" s="12"/>
      <c r="S29" s="12"/>
      <c r="T29" s="12"/>
      <c r="U29" s="12"/>
      <c r="V29" s="12"/>
    </row>
    <row r="34" spans="1:22" ht="12.75" customHeight="1" x14ac:dyDescent="0.2">
      <c r="A34" s="14" t="s">
        <v>10</v>
      </c>
      <c r="B34" s="14"/>
      <c r="C34" s="14"/>
      <c r="D34" s="14"/>
      <c r="E34" s="14"/>
      <c r="F34" s="14"/>
      <c r="G34" s="14"/>
      <c r="H34" s="14"/>
      <c r="I34" s="14"/>
      <c r="J34" s="14"/>
      <c r="K34" s="14"/>
      <c r="L34" s="14"/>
      <c r="M34" s="14"/>
      <c r="N34" s="15"/>
      <c r="O34" s="15"/>
      <c r="P34" s="344"/>
      <c r="Q34" s="344"/>
      <c r="U34" s="14"/>
      <c r="V34" s="368" t="s">
        <v>11</v>
      </c>
    </row>
    <row r="35" spans="1:22" ht="12.75" customHeight="1" x14ac:dyDescent="0.2">
      <c r="A35" s="373"/>
      <c r="B35" s="373"/>
      <c r="C35" s="373"/>
      <c r="D35" s="373"/>
      <c r="E35" s="373"/>
      <c r="F35" s="373"/>
      <c r="G35" s="373"/>
      <c r="H35" s="373"/>
      <c r="I35" s="373"/>
      <c r="J35" s="373"/>
      <c r="K35" s="373"/>
      <c r="L35" s="373"/>
      <c r="M35" s="373"/>
      <c r="N35" s="373"/>
      <c r="O35" s="373"/>
      <c r="P35" s="373"/>
      <c r="Q35" s="373"/>
      <c r="V35" s="368" t="s">
        <v>877</v>
      </c>
    </row>
    <row r="36" spans="1:22" ht="12.75" customHeight="1" x14ac:dyDescent="0.2">
      <c r="A36" s="373"/>
      <c r="B36" s="373"/>
      <c r="C36" s="373"/>
      <c r="D36" s="373"/>
      <c r="E36" s="373"/>
      <c r="F36" s="373"/>
      <c r="G36" s="373"/>
      <c r="H36" s="373"/>
      <c r="I36" s="373"/>
      <c r="J36" s="373"/>
      <c r="K36" s="373"/>
      <c r="L36" s="373"/>
      <c r="M36" s="373"/>
      <c r="N36" s="373"/>
      <c r="O36" s="373"/>
      <c r="P36" s="373"/>
      <c r="Q36" s="373"/>
      <c r="V36" s="368" t="s">
        <v>878</v>
      </c>
    </row>
    <row r="37" spans="1:22" x14ac:dyDescent="0.2">
      <c r="P37" s="35"/>
      <c r="Q37" s="35" t="s">
        <v>82</v>
      </c>
    </row>
    <row r="40" spans="1:22" x14ac:dyDescent="0.2">
      <c r="H40" s="469"/>
      <c r="I40" s="469"/>
    </row>
    <row r="41" spans="1:22" x14ac:dyDescent="0.2">
      <c r="T41" s="536"/>
    </row>
    <row r="42" spans="1:22" x14ac:dyDescent="0.2">
      <c r="U42" s="536"/>
    </row>
  </sheetData>
  <mergeCells count="20">
    <mergeCell ref="V11:V12"/>
    <mergeCell ref="U11:U12"/>
    <mergeCell ref="P10:S10"/>
    <mergeCell ref="A9:B9"/>
    <mergeCell ref="T11:T12"/>
    <mergeCell ref="K11:M11"/>
    <mergeCell ref="D11:D12"/>
    <mergeCell ref="H11:J11"/>
    <mergeCell ref="Q11:S11"/>
    <mergeCell ref="E11:G11"/>
    <mergeCell ref="A11:A12"/>
    <mergeCell ref="C11:C12"/>
    <mergeCell ref="B11:B12"/>
    <mergeCell ref="N11:P11"/>
    <mergeCell ref="T14:T24"/>
    <mergeCell ref="Q1:S1"/>
    <mergeCell ref="A3:Q3"/>
    <mergeCell ref="A8:S8"/>
    <mergeCell ref="P9:S9"/>
    <mergeCell ref="A4:P4"/>
  </mergeCells>
  <printOptions horizontalCentered="1" verticalCentered="1"/>
  <pageMargins left="0.70866141732283505" right="0.70866141732283505" top="0.23622047244094499" bottom="0" header="0.31496062992126" footer="0.31496062992126"/>
  <pageSetup paperSize="9" scale="5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2"/>
  <sheetViews>
    <sheetView view="pageBreakPreview" topLeftCell="A10" zoomScale="70" zoomScaleNormal="80" zoomScaleSheetLayoutView="70" workbookViewId="0">
      <selection activeCell="R25" sqref="R25"/>
    </sheetView>
  </sheetViews>
  <sheetFormatPr defaultRowHeight="12.75" x14ac:dyDescent="0.2"/>
  <cols>
    <col min="2" max="2" width="20.85546875" bestFit="1" customWidth="1"/>
    <col min="3" max="3" width="14.7109375" customWidth="1"/>
    <col min="4" max="4" width="11.140625" customWidth="1"/>
    <col min="5" max="5" width="12.42578125" customWidth="1"/>
    <col min="6" max="6" width="12" customWidth="1"/>
    <col min="7" max="7" width="13.140625" customWidth="1"/>
    <col min="11" max="11" width="11" bestFit="1" customWidth="1"/>
    <col min="12" max="12" width="9.7109375" bestFit="1" customWidth="1"/>
    <col min="13" max="14" width="11" bestFit="1" customWidth="1"/>
    <col min="15" max="15" width="9.7109375" bestFit="1" customWidth="1"/>
    <col min="16" max="16" width="11" bestFit="1" customWidth="1"/>
    <col min="20" max="20" width="10.42578125" customWidth="1"/>
    <col min="21" max="21" width="11.140625" customWidth="1"/>
    <col min="22" max="22" width="11.85546875" customWidth="1"/>
  </cols>
  <sheetData>
    <row r="1" spans="1:24" ht="15" x14ac:dyDescent="0.2">
      <c r="Q1" s="816" t="s">
        <v>205</v>
      </c>
      <c r="R1" s="816"/>
      <c r="S1" s="816"/>
    </row>
    <row r="3" spans="1:24" ht="15" x14ac:dyDescent="0.2">
      <c r="A3" s="742" t="s">
        <v>0</v>
      </c>
      <c r="B3" s="742"/>
      <c r="C3" s="742"/>
      <c r="D3" s="742"/>
      <c r="E3" s="742"/>
      <c r="F3" s="742"/>
      <c r="G3" s="742"/>
      <c r="H3" s="742"/>
      <c r="I3" s="742"/>
      <c r="J3" s="742"/>
      <c r="K3" s="742"/>
      <c r="L3" s="742"/>
      <c r="M3" s="742"/>
      <c r="N3" s="742"/>
      <c r="O3" s="742"/>
      <c r="P3" s="742"/>
      <c r="Q3" s="742"/>
    </row>
    <row r="4" spans="1:24" ht="20.25" x14ac:dyDescent="0.3">
      <c r="A4" s="702" t="s">
        <v>651</v>
      </c>
      <c r="B4" s="702"/>
      <c r="C4" s="702"/>
      <c r="D4" s="702"/>
      <c r="E4" s="702"/>
      <c r="F4" s="702"/>
      <c r="G4" s="702"/>
      <c r="H4" s="702"/>
      <c r="I4" s="702"/>
      <c r="J4" s="702"/>
      <c r="K4" s="702"/>
      <c r="L4" s="702"/>
      <c r="M4" s="702"/>
      <c r="N4" s="702"/>
      <c r="O4" s="702"/>
      <c r="P4" s="702"/>
      <c r="Q4" s="43"/>
    </row>
    <row r="5" spans="1:24" ht="15.75" x14ac:dyDescent="0.25">
      <c r="A5" s="105" t="s">
        <v>890</v>
      </c>
      <c r="B5" s="105"/>
      <c r="C5" s="105"/>
      <c r="D5" s="105"/>
      <c r="E5" s="105"/>
      <c r="F5" s="105"/>
      <c r="G5" s="105"/>
      <c r="H5" s="105"/>
      <c r="I5" s="105"/>
      <c r="J5" s="105"/>
      <c r="K5" s="105"/>
      <c r="L5" s="105"/>
      <c r="M5" s="105"/>
      <c r="N5" s="105"/>
      <c r="O5" s="105"/>
      <c r="P5" s="105"/>
      <c r="Q5" s="105"/>
    </row>
    <row r="6" spans="1:24" x14ac:dyDescent="0.2">
      <c r="A6" s="35"/>
      <c r="B6" s="35"/>
      <c r="C6" s="157"/>
      <c r="D6" s="35"/>
      <c r="E6" s="35"/>
      <c r="F6" s="35"/>
      <c r="G6" s="35"/>
      <c r="H6" s="35"/>
      <c r="I6" s="35"/>
      <c r="J6" s="35"/>
      <c r="K6" s="35"/>
      <c r="L6" s="35"/>
      <c r="M6" s="35"/>
      <c r="N6" s="35"/>
      <c r="O6" s="35"/>
      <c r="P6" s="35"/>
      <c r="Q6" s="35"/>
      <c r="U6" s="35"/>
    </row>
    <row r="7" spans="1:24" ht="15.75" x14ac:dyDescent="0.25">
      <c r="A7" s="667" t="s">
        <v>444</v>
      </c>
      <c r="B7" s="667"/>
      <c r="C7" s="667"/>
      <c r="D7" s="667"/>
      <c r="E7" s="667"/>
      <c r="F7" s="667"/>
      <c r="G7" s="667"/>
      <c r="H7" s="667"/>
      <c r="I7" s="667"/>
      <c r="J7" s="667"/>
      <c r="K7" s="667"/>
      <c r="L7" s="667"/>
      <c r="M7" s="667"/>
      <c r="N7" s="667"/>
      <c r="O7" s="667"/>
      <c r="P7" s="667"/>
      <c r="Q7" s="667"/>
      <c r="R7" s="667"/>
      <c r="S7" s="667"/>
    </row>
    <row r="8" spans="1:24" ht="15.75" x14ac:dyDescent="0.25">
      <c r="A8" s="671"/>
      <c r="B8" s="671"/>
      <c r="C8" s="39"/>
      <c r="D8" s="39"/>
      <c r="E8" s="39"/>
      <c r="F8" s="39"/>
      <c r="G8" s="39"/>
      <c r="H8" s="39"/>
      <c r="I8" s="39"/>
      <c r="J8" s="39"/>
      <c r="K8" s="39"/>
      <c r="L8" s="39"/>
      <c r="M8" s="39"/>
      <c r="N8" s="39"/>
      <c r="O8" s="39"/>
      <c r="P8" s="817" t="s">
        <v>221</v>
      </c>
      <c r="Q8" s="817"/>
      <c r="R8" s="817"/>
      <c r="S8" s="817"/>
      <c r="U8" s="39"/>
    </row>
    <row r="9" spans="1:24" x14ac:dyDescent="0.2">
      <c r="A9" s="15"/>
      <c r="B9" s="15"/>
      <c r="P9" s="792" t="s">
        <v>822</v>
      </c>
      <c r="Q9" s="792"/>
      <c r="R9" s="792"/>
      <c r="S9" s="792"/>
    </row>
    <row r="10" spans="1:24" ht="28.5" customHeight="1" x14ac:dyDescent="0.2">
      <c r="A10" s="737" t="s">
        <v>1</v>
      </c>
      <c r="B10" s="737" t="s">
        <v>2</v>
      </c>
      <c r="C10" s="737" t="s">
        <v>377</v>
      </c>
      <c r="D10" s="737" t="s">
        <v>487</v>
      </c>
      <c r="E10" s="669" t="s">
        <v>678</v>
      </c>
      <c r="F10" s="669"/>
      <c r="G10" s="669"/>
      <c r="H10" s="652" t="s">
        <v>677</v>
      </c>
      <c r="I10" s="684"/>
      <c r="J10" s="653"/>
      <c r="K10" s="691" t="s">
        <v>379</v>
      </c>
      <c r="L10" s="692"/>
      <c r="M10" s="811"/>
      <c r="N10" s="750" t="s">
        <v>156</v>
      </c>
      <c r="O10" s="818"/>
      <c r="P10" s="751"/>
      <c r="Q10" s="650" t="s">
        <v>828</v>
      </c>
      <c r="R10" s="650"/>
      <c r="S10" s="650"/>
      <c r="T10" s="737" t="s">
        <v>250</v>
      </c>
      <c r="U10" s="737" t="s">
        <v>433</v>
      </c>
      <c r="V10" s="737" t="s">
        <v>380</v>
      </c>
    </row>
    <row r="11" spans="1:24" ht="69" customHeight="1" x14ac:dyDescent="0.2">
      <c r="A11" s="738"/>
      <c r="B11" s="738"/>
      <c r="C11" s="738"/>
      <c r="D11" s="738"/>
      <c r="E11" s="5" t="s">
        <v>177</v>
      </c>
      <c r="F11" s="5" t="s">
        <v>204</v>
      </c>
      <c r="G11" s="5" t="s">
        <v>15</v>
      </c>
      <c r="H11" s="5" t="s">
        <v>177</v>
      </c>
      <c r="I11" s="5" t="s">
        <v>204</v>
      </c>
      <c r="J11" s="5" t="s">
        <v>15</v>
      </c>
      <c r="K11" s="5" t="s">
        <v>177</v>
      </c>
      <c r="L11" s="5" t="s">
        <v>204</v>
      </c>
      <c r="M11" s="5" t="s">
        <v>15</v>
      </c>
      <c r="N11" s="5" t="s">
        <v>177</v>
      </c>
      <c r="O11" s="5" t="s">
        <v>204</v>
      </c>
      <c r="P11" s="5" t="s">
        <v>15</v>
      </c>
      <c r="Q11" s="5" t="s">
        <v>232</v>
      </c>
      <c r="R11" s="5" t="s">
        <v>215</v>
      </c>
      <c r="S11" s="5" t="s">
        <v>216</v>
      </c>
      <c r="T11" s="738"/>
      <c r="U11" s="738"/>
      <c r="V11" s="738"/>
    </row>
    <row r="12" spans="1:24" x14ac:dyDescent="0.2">
      <c r="A12" s="5">
        <v>1</v>
      </c>
      <c r="B12" s="5">
        <v>2</v>
      </c>
      <c r="C12" s="8">
        <v>3</v>
      </c>
      <c r="D12" s="156">
        <v>4</v>
      </c>
      <c r="E12" s="104">
        <v>5</v>
      </c>
      <c r="F12" s="8">
        <v>6</v>
      </c>
      <c r="G12" s="156">
        <v>7</v>
      </c>
      <c r="H12" s="104">
        <v>8</v>
      </c>
      <c r="I12" s="8">
        <v>9</v>
      </c>
      <c r="J12" s="156">
        <v>10</v>
      </c>
      <c r="K12" s="104">
        <v>11</v>
      </c>
      <c r="L12" s="8">
        <v>12</v>
      </c>
      <c r="M12" s="156">
        <v>13</v>
      </c>
      <c r="N12" s="104">
        <v>14</v>
      </c>
      <c r="O12" s="8">
        <v>15</v>
      </c>
      <c r="P12" s="156">
        <v>16</v>
      </c>
      <c r="Q12" s="104">
        <v>17</v>
      </c>
      <c r="R12" s="8">
        <v>18</v>
      </c>
      <c r="S12" s="156">
        <v>19</v>
      </c>
      <c r="T12" s="104">
        <v>20</v>
      </c>
      <c r="U12" s="156">
        <v>21</v>
      </c>
      <c r="V12" s="104">
        <v>22</v>
      </c>
    </row>
    <row r="13" spans="1:24" x14ac:dyDescent="0.2">
      <c r="A13" s="8">
        <v>1</v>
      </c>
      <c r="B13" s="9" t="s">
        <v>862</v>
      </c>
      <c r="C13" s="9">
        <v>903</v>
      </c>
      <c r="D13" s="9">
        <v>903</v>
      </c>
      <c r="E13" s="9">
        <f>(C13*900*10)/100000</f>
        <v>81.27</v>
      </c>
      <c r="F13" s="9">
        <f>(C13*100*10)/100000</f>
        <v>9.0299999999999994</v>
      </c>
      <c r="G13" s="365">
        <f>SUM(E13:F13)</f>
        <v>90.3</v>
      </c>
      <c r="H13" s="365">
        <v>9.18</v>
      </c>
      <c r="I13" s="365">
        <v>0.79</v>
      </c>
      <c r="J13" s="365">
        <f t="shared" ref="J13:J22" si="0">SUM(H13:I13)</f>
        <v>9.9699999999999989</v>
      </c>
      <c r="K13" s="365">
        <v>71.672464219041686</v>
      </c>
      <c r="L13" s="365">
        <v>8.2002364654635969</v>
      </c>
      <c r="M13" s="365">
        <f t="shared" ref="M13:M22" si="1">SUM(K13:L13)</f>
        <v>79.872700684505276</v>
      </c>
      <c r="N13" s="365">
        <v>80.853999999999985</v>
      </c>
      <c r="O13" s="365">
        <v>8.9859999999999989</v>
      </c>
      <c r="P13" s="365">
        <f t="shared" ref="P13:P22" si="2">SUM(N13:O13)</f>
        <v>89.839999999999989</v>
      </c>
      <c r="Q13" s="365">
        <f>H13+K13-N13</f>
        <v>-1.5357809583065318E-3</v>
      </c>
      <c r="R13" s="365">
        <f t="shared" ref="R13:S13" si="3">I13+L13-O13</f>
        <v>4.2364654635971277E-3</v>
      </c>
      <c r="S13" s="365">
        <f t="shared" si="3"/>
        <v>2.7006845052852668E-3</v>
      </c>
      <c r="T13" s="739" t="s">
        <v>895</v>
      </c>
      <c r="U13" s="8">
        <v>783</v>
      </c>
      <c r="V13" s="8">
        <v>783</v>
      </c>
      <c r="W13" s="469"/>
      <c r="X13" s="469"/>
    </row>
    <row r="14" spans="1:24" x14ac:dyDescent="0.2">
      <c r="A14" s="8">
        <v>2</v>
      </c>
      <c r="B14" s="9" t="s">
        <v>863</v>
      </c>
      <c r="C14" s="9">
        <v>445</v>
      </c>
      <c r="D14" s="9">
        <v>445</v>
      </c>
      <c r="E14" s="9">
        <f t="shared" ref="E14:E23" si="4">(C14*900*10)/100000</f>
        <v>40.049999999999997</v>
      </c>
      <c r="F14" s="9">
        <f t="shared" ref="F14:F23" si="5">(C14*100*10)/100000</f>
        <v>4.45</v>
      </c>
      <c r="G14" s="365">
        <f t="shared" ref="G14:G23" si="6">SUM(E14:F14)</f>
        <v>44.5</v>
      </c>
      <c r="H14" s="365">
        <v>1.29</v>
      </c>
      <c r="I14" s="365">
        <v>0.02</v>
      </c>
      <c r="J14" s="365">
        <f t="shared" si="0"/>
        <v>1.31</v>
      </c>
      <c r="K14" s="365">
        <v>35.320317361543246</v>
      </c>
      <c r="L14" s="365">
        <v>4.0410910599460692</v>
      </c>
      <c r="M14" s="365">
        <f t="shared" si="1"/>
        <v>39.361408421489315</v>
      </c>
      <c r="N14" s="365">
        <v>36.606999999999999</v>
      </c>
      <c r="O14" s="365">
        <v>4.0630000000000006</v>
      </c>
      <c r="P14" s="365">
        <f t="shared" si="2"/>
        <v>40.67</v>
      </c>
      <c r="Q14" s="365">
        <f t="shared" ref="Q14:Q23" si="7">H14+K14-N14</f>
        <v>3.3173615432460224E-3</v>
      </c>
      <c r="R14" s="365">
        <f t="shared" ref="R14:R23" si="8">I14+L14-O14</f>
        <v>-1.9089400539318291E-3</v>
      </c>
      <c r="S14" s="365">
        <f t="shared" ref="S14:S23" si="9">J14+M14-P14</f>
        <v>1.4084214893159697E-3</v>
      </c>
      <c r="T14" s="740"/>
      <c r="U14" s="8">
        <v>238</v>
      </c>
      <c r="V14" s="8">
        <v>238</v>
      </c>
      <c r="W14" s="469"/>
      <c r="X14" s="469"/>
    </row>
    <row r="15" spans="1:24" x14ac:dyDescent="0.2">
      <c r="A15" s="8">
        <v>3</v>
      </c>
      <c r="B15" s="9" t="s">
        <v>864</v>
      </c>
      <c r="C15" s="9">
        <v>569</v>
      </c>
      <c r="D15" s="9">
        <v>560</v>
      </c>
      <c r="E15" s="9">
        <f t="shared" si="4"/>
        <v>51.21</v>
      </c>
      <c r="F15" s="9">
        <f t="shared" si="5"/>
        <v>5.69</v>
      </c>
      <c r="G15" s="365">
        <f t="shared" si="6"/>
        <v>56.9</v>
      </c>
      <c r="H15" s="365">
        <v>5.08</v>
      </c>
      <c r="I15" s="365">
        <v>0.42</v>
      </c>
      <c r="J15" s="365">
        <f t="shared" si="0"/>
        <v>5.5</v>
      </c>
      <c r="K15" s="365">
        <v>45.162383322962043</v>
      </c>
      <c r="L15" s="365">
        <v>5.1671478946276705</v>
      </c>
      <c r="M15" s="365">
        <f t="shared" si="1"/>
        <v>50.329531217589711</v>
      </c>
      <c r="N15" s="365">
        <v>50.247</v>
      </c>
      <c r="O15" s="365">
        <v>5.5829999999999984</v>
      </c>
      <c r="P15" s="365">
        <f t="shared" si="2"/>
        <v>55.83</v>
      </c>
      <c r="Q15" s="365">
        <f t="shared" si="7"/>
        <v>-4.6166770379585387E-3</v>
      </c>
      <c r="R15" s="365">
        <f t="shared" si="8"/>
        <v>4.1478946276720663E-3</v>
      </c>
      <c r="S15" s="365">
        <f t="shared" si="9"/>
        <v>-4.6878241028736056E-4</v>
      </c>
      <c r="T15" s="740"/>
      <c r="U15" s="8">
        <v>493</v>
      </c>
      <c r="V15" s="8">
        <v>493</v>
      </c>
      <c r="W15" s="469"/>
      <c r="X15" s="469"/>
    </row>
    <row r="16" spans="1:24" x14ac:dyDescent="0.2">
      <c r="A16" s="8">
        <v>4</v>
      </c>
      <c r="B16" s="9" t="s">
        <v>865</v>
      </c>
      <c r="C16" s="9">
        <v>258</v>
      </c>
      <c r="D16" s="9">
        <v>250</v>
      </c>
      <c r="E16" s="9">
        <f t="shared" si="4"/>
        <v>23.22</v>
      </c>
      <c r="F16" s="9">
        <f t="shared" si="5"/>
        <v>2.58</v>
      </c>
      <c r="G16" s="365">
        <f t="shared" si="6"/>
        <v>25.799999999999997</v>
      </c>
      <c r="H16" s="365">
        <v>4.18</v>
      </c>
      <c r="I16" s="365">
        <v>0.4</v>
      </c>
      <c r="J16" s="365">
        <f t="shared" si="0"/>
        <v>4.58</v>
      </c>
      <c r="K16" s="365">
        <v>20.477846919726197</v>
      </c>
      <c r="L16" s="365">
        <v>2.3429247044181705</v>
      </c>
      <c r="M16" s="365">
        <f t="shared" si="1"/>
        <v>22.820771624144367</v>
      </c>
      <c r="N16" s="365">
        <v>24.658000000000001</v>
      </c>
      <c r="O16" s="365">
        <v>2.742</v>
      </c>
      <c r="P16" s="365">
        <f t="shared" si="2"/>
        <v>27.400000000000002</v>
      </c>
      <c r="Q16" s="365">
        <f t="shared" si="7"/>
        <v>-1.5308027380456224E-4</v>
      </c>
      <c r="R16" s="365">
        <f t="shared" si="8"/>
        <v>9.2470441817038562E-4</v>
      </c>
      <c r="S16" s="365">
        <f t="shared" si="9"/>
        <v>7.7162414436671156E-4</v>
      </c>
      <c r="T16" s="740"/>
      <c r="U16" s="8">
        <v>179</v>
      </c>
      <c r="V16" s="8">
        <v>95</v>
      </c>
      <c r="W16" s="469"/>
      <c r="X16" s="469"/>
    </row>
    <row r="17" spans="1:24" x14ac:dyDescent="0.2">
      <c r="A17" s="8">
        <v>5</v>
      </c>
      <c r="B17" s="9" t="s">
        <v>866</v>
      </c>
      <c r="C17" s="9">
        <v>416</v>
      </c>
      <c r="D17" s="9">
        <v>416</v>
      </c>
      <c r="E17" s="9">
        <f t="shared" si="4"/>
        <v>37.44</v>
      </c>
      <c r="F17" s="9">
        <f t="shared" si="5"/>
        <v>4.16</v>
      </c>
      <c r="G17" s="365">
        <f t="shared" si="6"/>
        <v>41.599999999999994</v>
      </c>
      <c r="H17" s="365">
        <v>4.87</v>
      </c>
      <c r="I17" s="365">
        <v>0.43</v>
      </c>
      <c r="J17" s="365">
        <f t="shared" si="0"/>
        <v>5.3</v>
      </c>
      <c r="K17" s="365">
        <v>33.018543870566269</v>
      </c>
      <c r="L17" s="365">
        <v>3.7777390582866626</v>
      </c>
      <c r="M17" s="365">
        <f t="shared" si="1"/>
        <v>36.796282928852932</v>
      </c>
      <c r="N17" s="365">
        <v>37.887</v>
      </c>
      <c r="O17" s="365">
        <v>4.2030000000000003</v>
      </c>
      <c r="P17" s="365">
        <f t="shared" si="2"/>
        <v>42.09</v>
      </c>
      <c r="Q17" s="365">
        <f t="shared" si="7"/>
        <v>1.5438705662660368E-3</v>
      </c>
      <c r="R17" s="365">
        <f t="shared" si="8"/>
        <v>4.7390582866624342E-3</v>
      </c>
      <c r="S17" s="365">
        <f t="shared" si="9"/>
        <v>6.2829288529258065E-3</v>
      </c>
      <c r="T17" s="740"/>
      <c r="U17" s="8">
        <v>91</v>
      </c>
      <c r="V17" s="8">
        <v>91</v>
      </c>
      <c r="W17" s="469"/>
      <c r="X17" s="469"/>
    </row>
    <row r="18" spans="1:24" x14ac:dyDescent="0.2">
      <c r="A18" s="8">
        <v>6</v>
      </c>
      <c r="B18" s="9" t="s">
        <v>867</v>
      </c>
      <c r="C18" s="9">
        <v>179</v>
      </c>
      <c r="D18" s="9">
        <v>179</v>
      </c>
      <c r="E18" s="9">
        <f t="shared" si="4"/>
        <v>16.11</v>
      </c>
      <c r="F18" s="9">
        <f t="shared" si="5"/>
        <v>1.79</v>
      </c>
      <c r="G18" s="365">
        <f t="shared" si="6"/>
        <v>17.899999999999999</v>
      </c>
      <c r="H18" s="365">
        <v>1.77</v>
      </c>
      <c r="I18" s="365">
        <v>0.16</v>
      </c>
      <c r="J18" s="365">
        <f t="shared" si="0"/>
        <v>1.93</v>
      </c>
      <c r="K18" s="365">
        <v>14.207498444306159</v>
      </c>
      <c r="L18" s="365">
        <v>1.6255175274839244</v>
      </c>
      <c r="M18" s="365">
        <f t="shared" si="1"/>
        <v>15.833015971790083</v>
      </c>
      <c r="N18" s="365">
        <v>15.98</v>
      </c>
      <c r="O18" s="365">
        <v>1.7799999999999998</v>
      </c>
      <c r="P18" s="365">
        <f t="shared" si="2"/>
        <v>17.760000000000002</v>
      </c>
      <c r="Q18" s="365">
        <f t="shared" si="7"/>
        <v>-2.501555693841695E-3</v>
      </c>
      <c r="R18" s="365">
        <f t="shared" si="8"/>
        <v>5.5175274839245336E-3</v>
      </c>
      <c r="S18" s="365">
        <f t="shared" si="9"/>
        <v>3.0159717900808403E-3</v>
      </c>
      <c r="T18" s="740"/>
      <c r="U18" s="8">
        <v>174</v>
      </c>
      <c r="V18" s="8">
        <v>5</v>
      </c>
      <c r="W18" s="469"/>
      <c r="X18" s="469"/>
    </row>
    <row r="19" spans="1:24" x14ac:dyDescent="0.2">
      <c r="A19" s="8">
        <v>7</v>
      </c>
      <c r="B19" s="9" t="s">
        <v>868</v>
      </c>
      <c r="C19" s="9">
        <v>268</v>
      </c>
      <c r="D19" s="9">
        <v>268</v>
      </c>
      <c r="E19" s="9">
        <f t="shared" si="4"/>
        <v>24.12</v>
      </c>
      <c r="F19" s="9">
        <f t="shared" si="5"/>
        <v>2.68</v>
      </c>
      <c r="G19" s="365">
        <f t="shared" si="6"/>
        <v>26.8</v>
      </c>
      <c r="H19" s="365">
        <v>2.74</v>
      </c>
      <c r="I19" s="365">
        <v>0.24</v>
      </c>
      <c r="J19" s="365">
        <f t="shared" si="0"/>
        <v>2.9800000000000004</v>
      </c>
      <c r="K19" s="365">
        <v>21.271561916614811</v>
      </c>
      <c r="L19" s="365">
        <v>2.4337357394731383</v>
      </c>
      <c r="M19" s="365">
        <f t="shared" si="1"/>
        <v>23.70529765608795</v>
      </c>
      <c r="N19" s="365">
        <v>24.008000000000003</v>
      </c>
      <c r="O19" s="365">
        <v>2.6719999999999997</v>
      </c>
      <c r="P19" s="365">
        <f t="shared" si="2"/>
        <v>26.680000000000003</v>
      </c>
      <c r="Q19" s="365">
        <f t="shared" si="7"/>
        <v>3.5619166148066483E-3</v>
      </c>
      <c r="R19" s="365">
        <f t="shared" si="8"/>
        <v>1.7357394731387643E-3</v>
      </c>
      <c r="S19" s="365">
        <f t="shared" si="9"/>
        <v>5.297656087947189E-3</v>
      </c>
      <c r="T19" s="740"/>
      <c r="U19" s="8">
        <v>231</v>
      </c>
      <c r="V19" s="8">
        <v>231</v>
      </c>
      <c r="W19" s="469"/>
      <c r="X19" s="469"/>
    </row>
    <row r="20" spans="1:24" x14ac:dyDescent="0.2">
      <c r="A20" s="8">
        <v>8</v>
      </c>
      <c r="B20" s="9" t="s">
        <v>869</v>
      </c>
      <c r="C20" s="9">
        <v>342</v>
      </c>
      <c r="D20" s="9">
        <v>342</v>
      </c>
      <c r="E20" s="9">
        <f t="shared" si="4"/>
        <v>30.78</v>
      </c>
      <c r="F20" s="9">
        <f t="shared" si="5"/>
        <v>3.42</v>
      </c>
      <c r="G20" s="365">
        <f t="shared" si="6"/>
        <v>34.200000000000003</v>
      </c>
      <c r="H20" s="365">
        <v>3.72</v>
      </c>
      <c r="I20" s="365">
        <v>0.32</v>
      </c>
      <c r="J20" s="365">
        <f t="shared" si="0"/>
        <v>4.04</v>
      </c>
      <c r="K20" s="365">
        <v>27.145052893590542</v>
      </c>
      <c r="L20" s="365">
        <v>3.1057373988799002</v>
      </c>
      <c r="M20" s="365">
        <f t="shared" si="1"/>
        <v>30.250790292470441</v>
      </c>
      <c r="N20" s="365">
        <v>30.864999999999998</v>
      </c>
      <c r="O20" s="365">
        <v>3.4250000000000003</v>
      </c>
      <c r="P20" s="365">
        <f t="shared" si="2"/>
        <v>34.29</v>
      </c>
      <c r="Q20" s="365">
        <f t="shared" si="7"/>
        <v>5.2893590542169022E-5</v>
      </c>
      <c r="R20" s="365">
        <f t="shared" si="8"/>
        <v>7.3739887989976438E-4</v>
      </c>
      <c r="S20" s="365">
        <f t="shared" si="9"/>
        <v>7.9029247044104523E-4</v>
      </c>
      <c r="T20" s="740"/>
      <c r="U20" s="8">
        <v>294</v>
      </c>
      <c r="V20" s="8">
        <v>294</v>
      </c>
      <c r="W20" s="469"/>
      <c r="X20" s="469"/>
    </row>
    <row r="21" spans="1:24" ht="15.75" x14ac:dyDescent="0.25">
      <c r="A21" s="329">
        <v>9</v>
      </c>
      <c r="B21" s="9" t="s">
        <v>870</v>
      </c>
      <c r="C21" s="9">
        <v>713</v>
      </c>
      <c r="D21" s="9">
        <v>679</v>
      </c>
      <c r="E21" s="9">
        <f t="shared" si="4"/>
        <v>64.17</v>
      </c>
      <c r="F21" s="9">
        <f t="shared" si="5"/>
        <v>7.13</v>
      </c>
      <c r="G21" s="365">
        <f t="shared" si="6"/>
        <v>71.3</v>
      </c>
      <c r="H21" s="365">
        <v>1.36</v>
      </c>
      <c r="I21" s="365">
        <v>0.16564198299108071</v>
      </c>
      <c r="J21" s="365">
        <f t="shared" si="0"/>
        <v>1.5256419829910808</v>
      </c>
      <c r="K21" s="365">
        <v>56.591879278158061</v>
      </c>
      <c r="L21" s="365">
        <v>6.4748267994192075</v>
      </c>
      <c r="M21" s="365">
        <f t="shared" si="1"/>
        <v>63.066706077577265</v>
      </c>
      <c r="N21" s="365">
        <v>57.948999999999998</v>
      </c>
      <c r="O21" s="365">
        <v>6.4409999999999989</v>
      </c>
      <c r="P21" s="365">
        <f t="shared" si="2"/>
        <v>64.39</v>
      </c>
      <c r="Q21" s="365">
        <f t="shared" si="7"/>
        <v>2.8792781580619931E-3</v>
      </c>
      <c r="R21" s="365">
        <f t="shared" si="8"/>
        <v>0.19946878241028898</v>
      </c>
      <c r="S21" s="365">
        <f t="shared" si="9"/>
        <v>0.20234806056834032</v>
      </c>
      <c r="T21" s="740"/>
      <c r="U21" s="8">
        <v>266</v>
      </c>
      <c r="V21" s="8">
        <v>266</v>
      </c>
      <c r="W21" s="469"/>
      <c r="X21" s="469"/>
    </row>
    <row r="22" spans="1:24" x14ac:dyDescent="0.2">
      <c r="A22" s="8">
        <v>10</v>
      </c>
      <c r="B22" s="9" t="s">
        <v>871</v>
      </c>
      <c r="C22" s="9">
        <v>321</v>
      </c>
      <c r="D22" s="9">
        <v>311</v>
      </c>
      <c r="E22" s="9">
        <f t="shared" si="4"/>
        <v>28.89</v>
      </c>
      <c r="F22" s="9">
        <f t="shared" si="5"/>
        <v>3.21</v>
      </c>
      <c r="G22" s="365">
        <f t="shared" si="6"/>
        <v>32.1</v>
      </c>
      <c r="H22" s="365">
        <v>2.63</v>
      </c>
      <c r="I22" s="365">
        <v>0.21</v>
      </c>
      <c r="J22" s="365">
        <f t="shared" si="0"/>
        <v>2.84</v>
      </c>
      <c r="K22" s="365">
        <v>25.478251400124456</v>
      </c>
      <c r="L22" s="365">
        <v>2.9150342252644679</v>
      </c>
      <c r="M22" s="365">
        <f t="shared" si="1"/>
        <v>28.393285625388923</v>
      </c>
      <c r="N22" s="365">
        <v>28.109000000000002</v>
      </c>
      <c r="O22" s="365">
        <v>3.1209999999999996</v>
      </c>
      <c r="P22" s="365">
        <f t="shared" si="2"/>
        <v>31.23</v>
      </c>
      <c r="Q22" s="365">
        <f t="shared" si="7"/>
        <v>-7.4859987554631857E-4</v>
      </c>
      <c r="R22" s="365">
        <f t="shared" si="8"/>
        <v>4.034225264468283E-3</v>
      </c>
      <c r="S22" s="365">
        <f t="shared" si="9"/>
        <v>3.2856253889228526E-3</v>
      </c>
      <c r="T22" s="740"/>
      <c r="U22" s="8">
        <v>261</v>
      </c>
      <c r="V22" s="8">
        <v>261</v>
      </c>
      <c r="W22" s="469"/>
      <c r="X22" s="469"/>
    </row>
    <row r="23" spans="1:24" ht="16.5" customHeight="1" x14ac:dyDescent="0.2">
      <c r="A23" s="8">
        <v>11</v>
      </c>
      <c r="B23" s="9" t="s">
        <v>872</v>
      </c>
      <c r="C23" s="9">
        <v>407</v>
      </c>
      <c r="D23" s="9">
        <v>387</v>
      </c>
      <c r="E23" s="9">
        <f t="shared" si="4"/>
        <v>36.630000000000003</v>
      </c>
      <c r="F23" s="9">
        <f t="shared" si="5"/>
        <v>4.07</v>
      </c>
      <c r="G23" s="365">
        <f t="shared" si="6"/>
        <v>40.700000000000003</v>
      </c>
      <c r="H23" s="365">
        <v>2.58</v>
      </c>
      <c r="I23" s="365">
        <v>0.18</v>
      </c>
      <c r="J23" s="365">
        <f>SUM(H23:I23)</f>
        <v>2.7600000000000002</v>
      </c>
      <c r="K23" s="365">
        <v>32.30420037336652</v>
      </c>
      <c r="L23" s="365">
        <v>3.6960091267371915</v>
      </c>
      <c r="M23" s="365">
        <f>SUM(K23:L23)</f>
        <v>36.000209500103708</v>
      </c>
      <c r="N23" s="365">
        <v>34.884</v>
      </c>
      <c r="O23" s="365">
        <v>3.8759999999999994</v>
      </c>
      <c r="P23" s="365">
        <f>SUM(N23:O23)</f>
        <v>38.76</v>
      </c>
      <c r="Q23" s="365">
        <f t="shared" si="7"/>
        <v>2.0037336651768101E-4</v>
      </c>
      <c r="R23" s="365">
        <f t="shared" si="8"/>
        <v>9.126737192222123E-6</v>
      </c>
      <c r="S23" s="365">
        <f t="shared" si="9"/>
        <v>2.0950010370768268E-4</v>
      </c>
      <c r="T23" s="741"/>
      <c r="U23" s="8">
        <v>301</v>
      </c>
      <c r="V23" s="8">
        <v>301</v>
      </c>
      <c r="W23" s="469"/>
      <c r="X23" s="469"/>
    </row>
    <row r="24" spans="1:24" s="14" customFormat="1" x14ac:dyDescent="0.2">
      <c r="A24" s="632" t="s">
        <v>15</v>
      </c>
      <c r="B24" s="633"/>
      <c r="C24" s="29">
        <f>SUM(C13:C23)</f>
        <v>4821</v>
      </c>
      <c r="D24" s="29">
        <f t="shared" ref="D24:V24" si="10">SUM(D13:D23)</f>
        <v>4740</v>
      </c>
      <c r="E24" s="29">
        <f t="shared" si="10"/>
        <v>433.89000000000004</v>
      </c>
      <c r="F24" s="29">
        <f t="shared" si="10"/>
        <v>48.21</v>
      </c>
      <c r="G24" s="29">
        <f t="shared" si="10"/>
        <v>482.1</v>
      </c>
      <c r="H24" s="29">
        <f t="shared" si="10"/>
        <v>39.4</v>
      </c>
      <c r="I24" s="29">
        <f t="shared" si="10"/>
        <v>3.3356419829910808</v>
      </c>
      <c r="J24" s="29">
        <f t="shared" si="10"/>
        <v>42.735641982991076</v>
      </c>
      <c r="K24" s="366">
        <f t="shared" si="10"/>
        <v>382.65000000000003</v>
      </c>
      <c r="L24" s="366">
        <f t="shared" si="10"/>
        <v>43.78</v>
      </c>
      <c r="M24" s="366">
        <f t="shared" si="10"/>
        <v>426.42999999999989</v>
      </c>
      <c r="N24" s="366">
        <f t="shared" si="10"/>
        <v>422.048</v>
      </c>
      <c r="O24" s="366">
        <f t="shared" si="10"/>
        <v>46.891999999999996</v>
      </c>
      <c r="P24" s="366">
        <f t="shared" si="10"/>
        <v>468.94</v>
      </c>
      <c r="Q24" s="366">
        <f t="shared" si="10"/>
        <v>1.9999999999829043E-3</v>
      </c>
      <c r="R24" s="366">
        <f t="shared" si="10"/>
        <v>0.22364198299108273</v>
      </c>
      <c r="S24" s="366">
        <f t="shared" si="10"/>
        <v>0.22564198299104632</v>
      </c>
      <c r="T24" s="29"/>
      <c r="U24" s="437">
        <f>SUM(U13:U23)</f>
        <v>3311</v>
      </c>
      <c r="V24" s="437">
        <f t="shared" si="10"/>
        <v>3058</v>
      </c>
    </row>
    <row r="29" spans="1:24" x14ac:dyDescent="0.2">
      <c r="A29" s="14" t="s">
        <v>10</v>
      </c>
      <c r="B29" s="14"/>
      <c r="C29" s="14"/>
      <c r="D29" s="14"/>
      <c r="E29" s="14"/>
      <c r="F29" s="14"/>
      <c r="G29" s="14"/>
      <c r="H29" s="14"/>
      <c r="I29" s="14"/>
      <c r="J29" s="14"/>
      <c r="K29" s="14"/>
      <c r="L29" s="14"/>
      <c r="M29" s="14"/>
      <c r="N29" s="347"/>
      <c r="O29" s="347"/>
      <c r="P29" s="373"/>
      <c r="Q29" s="373"/>
      <c r="U29" s="14"/>
      <c r="V29" s="368" t="s">
        <v>11</v>
      </c>
    </row>
    <row r="30" spans="1:24" x14ac:dyDescent="0.2">
      <c r="A30" s="344"/>
      <c r="B30" s="344"/>
      <c r="C30" s="344"/>
      <c r="D30" s="344"/>
      <c r="E30" s="344"/>
      <c r="F30" s="344"/>
      <c r="G30" s="344"/>
      <c r="H30" s="344"/>
      <c r="I30" s="344"/>
      <c r="J30" s="344"/>
      <c r="K30" s="344"/>
      <c r="L30" s="344"/>
      <c r="M30" s="344"/>
      <c r="N30" s="344"/>
      <c r="O30" s="344"/>
      <c r="P30" s="344"/>
      <c r="Q30" s="344"/>
      <c r="V30" s="368" t="s">
        <v>877</v>
      </c>
    </row>
    <row r="31" spans="1:24" x14ac:dyDescent="0.2">
      <c r="A31" s="344"/>
      <c r="B31" s="344"/>
      <c r="C31" s="344"/>
      <c r="D31" s="344"/>
      <c r="E31" s="344"/>
      <c r="F31" s="344"/>
      <c r="G31" s="344"/>
      <c r="H31" s="344"/>
      <c r="I31" s="344"/>
      <c r="J31" s="344"/>
      <c r="K31" s="344"/>
      <c r="L31" s="344"/>
      <c r="M31" s="344"/>
      <c r="N31" s="344"/>
      <c r="O31" s="344"/>
      <c r="P31" s="344"/>
      <c r="Q31" s="344"/>
      <c r="V31" s="368" t="s">
        <v>878</v>
      </c>
    </row>
    <row r="32" spans="1:24" x14ac:dyDescent="0.2">
      <c r="P32" s="35"/>
      <c r="Q32" s="35"/>
      <c r="R32" s="35" t="s">
        <v>82</v>
      </c>
    </row>
  </sheetData>
  <mergeCells count="21">
    <mergeCell ref="U10:U11"/>
    <mergeCell ref="T10:T11"/>
    <mergeCell ref="V10:V11"/>
    <mergeCell ref="P9:S9"/>
    <mergeCell ref="A10:A11"/>
    <mergeCell ref="B10:B11"/>
    <mergeCell ref="C10:C11"/>
    <mergeCell ref="D10:D11"/>
    <mergeCell ref="E10:G10"/>
    <mergeCell ref="H10:J10"/>
    <mergeCell ref="K10:M10"/>
    <mergeCell ref="N10:P10"/>
    <mergeCell ref="Q10:S10"/>
    <mergeCell ref="A24:B24"/>
    <mergeCell ref="T13:T23"/>
    <mergeCell ref="Q1:S1"/>
    <mergeCell ref="A3:Q3"/>
    <mergeCell ref="A4:P4"/>
    <mergeCell ref="A7:S7"/>
    <mergeCell ref="P8:S8"/>
    <mergeCell ref="A8:B8"/>
  </mergeCells>
  <printOptions horizontalCentered="1" verticalCentered="1"/>
  <pageMargins left="0.70866141732283505" right="0.70866141732283505" top="0.23622047244094499" bottom="0" header="0.31496062992126" footer="0.31496062992126"/>
  <pageSetup paperSize="9" scale="54"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
  <sheetViews>
    <sheetView view="pageBreakPreview" topLeftCell="A7" zoomScale="86" zoomScaleNormal="100" zoomScaleSheetLayoutView="86" workbookViewId="0">
      <selection activeCell="K26" sqref="K26"/>
    </sheetView>
  </sheetViews>
  <sheetFormatPr defaultRowHeight="12.75" x14ac:dyDescent="0.2"/>
  <cols>
    <col min="1" max="1" width="9.140625" style="15"/>
    <col min="2" max="2" width="20.5703125" style="15" bestFit="1" customWidth="1"/>
    <col min="3" max="3" width="16.5703125" style="15" customWidth="1"/>
    <col min="4" max="4" width="15.85546875" style="15" customWidth="1"/>
    <col min="5" max="5" width="18.85546875" style="15" customWidth="1"/>
    <col min="6" max="6" width="19" style="15" customWidth="1"/>
    <col min="7" max="7" width="22.5703125" style="15" customWidth="1"/>
    <col min="8" max="8" width="16.7109375" style="15" customWidth="1"/>
    <col min="9" max="9" width="30.140625" style="15" customWidth="1"/>
    <col min="10" max="16384" width="9.140625" style="15"/>
  </cols>
  <sheetData>
    <row r="1" spans="1:22" customFormat="1" ht="15" x14ac:dyDescent="0.2">
      <c r="I1" s="40" t="s">
        <v>64</v>
      </c>
      <c r="J1" s="42"/>
    </row>
    <row r="2" spans="1:22" customFormat="1" ht="15" x14ac:dyDescent="0.2">
      <c r="D2" s="44" t="s">
        <v>0</v>
      </c>
      <c r="E2" s="44"/>
      <c r="F2" s="44"/>
      <c r="G2" s="44"/>
      <c r="H2" s="44"/>
      <c r="I2" s="44"/>
      <c r="J2" s="44"/>
    </row>
    <row r="3" spans="1:22" customFormat="1" ht="20.25" x14ac:dyDescent="0.3">
      <c r="B3" s="158"/>
      <c r="C3" s="666" t="s">
        <v>651</v>
      </c>
      <c r="D3" s="666"/>
      <c r="E3" s="666"/>
      <c r="F3" s="124"/>
      <c r="G3" s="124"/>
      <c r="H3" s="124"/>
      <c r="I3" s="124"/>
      <c r="J3" s="43"/>
    </row>
    <row r="4" spans="1:22" customFormat="1" x14ac:dyDescent="0.2"/>
    <row r="5" spans="1:22" x14ac:dyDescent="0.2">
      <c r="A5" s="819" t="s">
        <v>679</v>
      </c>
      <c r="B5" s="819"/>
      <c r="C5" s="819"/>
      <c r="D5" s="819"/>
      <c r="E5" s="819"/>
      <c r="F5" s="819"/>
      <c r="G5" s="819"/>
      <c r="H5" s="819"/>
      <c r="I5" s="819"/>
    </row>
    <row r="8" spans="1:22" x14ac:dyDescent="0.2">
      <c r="A8" s="671" t="s">
        <v>873</v>
      </c>
      <c r="B8" s="671"/>
      <c r="I8" s="32" t="s">
        <v>21</v>
      </c>
    </row>
    <row r="9" spans="1:22" x14ac:dyDescent="0.2">
      <c r="D9" s="728" t="s">
        <v>822</v>
      </c>
      <c r="E9" s="728"/>
      <c r="F9" s="728"/>
      <c r="G9" s="728"/>
      <c r="H9" s="728"/>
      <c r="I9" s="728"/>
      <c r="U9" s="19"/>
      <c r="V9" s="21"/>
    </row>
    <row r="10" spans="1:22" ht="38.25" x14ac:dyDescent="0.2">
      <c r="A10" s="391" t="s">
        <v>1</v>
      </c>
      <c r="B10" s="391" t="s">
        <v>2</v>
      </c>
      <c r="C10" s="2" t="s">
        <v>678</v>
      </c>
      <c r="D10" s="2" t="s">
        <v>680</v>
      </c>
      <c r="E10" s="2" t="s">
        <v>115</v>
      </c>
      <c r="F10" s="5" t="s">
        <v>224</v>
      </c>
      <c r="G10" s="2" t="s">
        <v>445</v>
      </c>
      <c r="H10" s="2" t="s">
        <v>156</v>
      </c>
      <c r="I10" s="33" t="s">
        <v>829</v>
      </c>
    </row>
    <row r="11" spans="1:22" x14ac:dyDescent="0.2">
      <c r="A11" s="5">
        <v>1</v>
      </c>
      <c r="B11" s="5">
        <v>2</v>
      </c>
      <c r="C11" s="390">
        <v>3</v>
      </c>
      <c r="D11" s="390">
        <v>4</v>
      </c>
      <c r="E11" s="390">
        <v>5</v>
      </c>
      <c r="F11" s="390">
        <v>6</v>
      </c>
      <c r="G11" s="390">
        <v>7</v>
      </c>
      <c r="H11" s="390">
        <v>8</v>
      </c>
      <c r="I11" s="390">
        <v>9</v>
      </c>
    </row>
    <row r="12" spans="1:22" x14ac:dyDescent="0.2">
      <c r="A12" s="8">
        <v>1</v>
      </c>
      <c r="B12" s="9" t="s">
        <v>862</v>
      </c>
      <c r="C12" s="436">
        <v>23.939518399999994</v>
      </c>
      <c r="D12" s="436">
        <v>0.66</v>
      </c>
      <c r="E12" s="436">
        <v>23.279518399999994</v>
      </c>
      <c r="F12" s="436">
        <v>0</v>
      </c>
      <c r="G12" s="436">
        <v>980</v>
      </c>
      <c r="H12" s="436">
        <v>23.939518399999994</v>
      </c>
      <c r="I12" s="436">
        <f>D12+E12-H12</f>
        <v>0</v>
      </c>
      <c r="J12" s="466"/>
      <c r="K12" s="466"/>
    </row>
    <row r="13" spans="1:22" x14ac:dyDescent="0.2">
      <c r="A13" s="8">
        <v>2</v>
      </c>
      <c r="B13" s="9" t="s">
        <v>863</v>
      </c>
      <c r="C13" s="436">
        <v>10.9025588</v>
      </c>
      <c r="D13" s="622">
        <v>0.3</v>
      </c>
      <c r="E13" s="622">
        <v>10.602558799999999</v>
      </c>
      <c r="F13" s="622">
        <v>0</v>
      </c>
      <c r="G13" s="622">
        <v>980</v>
      </c>
      <c r="H13" s="622">
        <v>10.9025588</v>
      </c>
      <c r="I13" s="436">
        <f t="shared" ref="I13:I22" si="0">D13+E13-H13</f>
        <v>0</v>
      </c>
      <c r="J13" s="466"/>
      <c r="K13" s="466"/>
    </row>
    <row r="14" spans="1:22" x14ac:dyDescent="0.2">
      <c r="A14" s="8">
        <v>3</v>
      </c>
      <c r="B14" s="9" t="s">
        <v>864</v>
      </c>
      <c r="C14" s="436">
        <v>15.0762024</v>
      </c>
      <c r="D14" s="622">
        <v>0.41</v>
      </c>
      <c r="E14" s="622">
        <v>14.6662024</v>
      </c>
      <c r="F14" s="622">
        <v>0</v>
      </c>
      <c r="G14" s="622">
        <v>980</v>
      </c>
      <c r="H14" s="622">
        <v>15.0762024</v>
      </c>
      <c r="I14" s="436">
        <f t="shared" si="0"/>
        <v>0</v>
      </c>
      <c r="J14" s="466"/>
      <c r="K14" s="466"/>
    </row>
    <row r="15" spans="1:22" x14ac:dyDescent="0.2">
      <c r="A15" s="8">
        <v>4</v>
      </c>
      <c r="B15" s="9" t="s">
        <v>865</v>
      </c>
      <c r="C15" s="436">
        <v>6.5856195999999994</v>
      </c>
      <c r="D15" s="622">
        <v>0.18</v>
      </c>
      <c r="E15" s="622">
        <v>6.4056195999999996</v>
      </c>
      <c r="F15" s="622">
        <v>0</v>
      </c>
      <c r="G15" s="622">
        <v>980</v>
      </c>
      <c r="H15" s="622">
        <v>6.5856195999999994</v>
      </c>
      <c r="I15" s="436">
        <f t="shared" si="0"/>
        <v>0</v>
      </c>
      <c r="J15" s="466"/>
      <c r="K15" s="466"/>
    </row>
    <row r="16" spans="1:22" x14ac:dyDescent="0.2">
      <c r="A16" s="8">
        <v>5</v>
      </c>
      <c r="B16" s="9" t="s">
        <v>866</v>
      </c>
      <c r="C16" s="436">
        <v>10.901872800000003</v>
      </c>
      <c r="D16" s="622">
        <v>0.3</v>
      </c>
      <c r="E16" s="622">
        <v>10.601872800000002</v>
      </c>
      <c r="F16" s="622">
        <v>0</v>
      </c>
      <c r="G16" s="622">
        <v>980</v>
      </c>
      <c r="H16" s="622">
        <v>10.901872800000003</v>
      </c>
      <c r="I16" s="436">
        <f t="shared" si="0"/>
        <v>0</v>
      </c>
      <c r="J16" s="466"/>
      <c r="K16" s="466"/>
    </row>
    <row r="17" spans="1:11" x14ac:dyDescent="0.2">
      <c r="A17" s="8">
        <v>6</v>
      </c>
      <c r="B17" s="9" t="s">
        <v>867</v>
      </c>
      <c r="C17" s="436">
        <v>5.7647225999999998</v>
      </c>
      <c r="D17" s="622">
        <v>0.16</v>
      </c>
      <c r="E17" s="622">
        <v>5.6047225999999997</v>
      </c>
      <c r="F17" s="622">
        <v>0</v>
      </c>
      <c r="G17" s="622">
        <v>980</v>
      </c>
      <c r="H17" s="622">
        <v>5.7647225999999998</v>
      </c>
      <c r="I17" s="436">
        <f t="shared" si="0"/>
        <v>0</v>
      </c>
      <c r="J17" s="466"/>
      <c r="K17" s="466"/>
    </row>
    <row r="18" spans="1:11" x14ac:dyDescent="0.2">
      <c r="A18" s="8">
        <v>7</v>
      </c>
      <c r="B18" s="9" t="s">
        <v>868</v>
      </c>
      <c r="C18" s="436">
        <v>6.7988969999999993</v>
      </c>
      <c r="D18" s="622">
        <v>0.19</v>
      </c>
      <c r="E18" s="623">
        <v>6.6088969999999989</v>
      </c>
      <c r="F18" s="622">
        <v>0</v>
      </c>
      <c r="G18" s="622">
        <v>980</v>
      </c>
      <c r="H18" s="623">
        <v>6.7988969999999993</v>
      </c>
      <c r="I18" s="436">
        <f t="shared" si="0"/>
        <v>0</v>
      </c>
      <c r="J18" s="466"/>
      <c r="K18" s="466"/>
    </row>
    <row r="19" spans="1:11" x14ac:dyDescent="0.2">
      <c r="A19" s="8">
        <v>8</v>
      </c>
      <c r="B19" s="9" t="s">
        <v>869</v>
      </c>
      <c r="C19" s="436">
        <v>9.0388339999999996</v>
      </c>
      <c r="D19" s="622">
        <v>0.25</v>
      </c>
      <c r="E19" s="622">
        <v>8.7888339999999996</v>
      </c>
      <c r="F19" s="622">
        <v>0</v>
      </c>
      <c r="G19" s="622">
        <v>980</v>
      </c>
      <c r="H19" s="622">
        <v>9.0388339999999996</v>
      </c>
      <c r="I19" s="436">
        <f t="shared" si="0"/>
        <v>0</v>
      </c>
      <c r="J19" s="466"/>
      <c r="K19" s="466"/>
    </row>
    <row r="20" spans="1:11" ht="15.75" x14ac:dyDescent="0.25">
      <c r="A20" s="329">
        <v>9</v>
      </c>
      <c r="B20" s="9" t="s">
        <v>870</v>
      </c>
      <c r="C20" s="436">
        <v>17.750975199999999</v>
      </c>
      <c r="D20" s="622">
        <v>0.49</v>
      </c>
      <c r="E20" s="622">
        <v>17.260975200000001</v>
      </c>
      <c r="F20" s="622">
        <v>0</v>
      </c>
      <c r="G20" s="622">
        <v>980</v>
      </c>
      <c r="H20" s="622">
        <v>17.750975199999999</v>
      </c>
      <c r="I20" s="436">
        <f t="shared" si="0"/>
        <v>0</v>
      </c>
      <c r="J20" s="466"/>
      <c r="K20" s="466"/>
    </row>
    <row r="21" spans="1:11" x14ac:dyDescent="0.2">
      <c r="A21" s="8">
        <v>10</v>
      </c>
      <c r="B21" s="9" t="s">
        <v>871</v>
      </c>
      <c r="C21" s="436">
        <v>6.9020909999999995</v>
      </c>
      <c r="D21" s="622">
        <v>0.19</v>
      </c>
      <c r="E21" s="622">
        <v>6.7120909999999991</v>
      </c>
      <c r="F21" s="622">
        <v>0</v>
      </c>
      <c r="G21" s="622">
        <v>980</v>
      </c>
      <c r="H21" s="622">
        <v>6.9020909999999995</v>
      </c>
      <c r="I21" s="436">
        <f t="shared" si="0"/>
        <v>0</v>
      </c>
      <c r="J21" s="466"/>
      <c r="K21" s="466"/>
    </row>
    <row r="22" spans="1:11" x14ac:dyDescent="0.2">
      <c r="A22" s="8">
        <v>11</v>
      </c>
      <c r="B22" s="9" t="s">
        <v>872</v>
      </c>
      <c r="C22" s="436">
        <v>7.8401077999999993</v>
      </c>
      <c r="D22" s="622">
        <v>0.22</v>
      </c>
      <c r="E22" s="622">
        <v>7.6201077999999995</v>
      </c>
      <c r="F22" s="622">
        <v>0</v>
      </c>
      <c r="G22" s="622">
        <v>980</v>
      </c>
      <c r="H22" s="622">
        <v>7.8401077999999993</v>
      </c>
      <c r="I22" s="436">
        <f t="shared" si="0"/>
        <v>0</v>
      </c>
      <c r="J22" s="466"/>
      <c r="K22" s="466"/>
    </row>
    <row r="23" spans="1:11" s="14" customFormat="1" x14ac:dyDescent="0.2">
      <c r="A23" s="632" t="s">
        <v>15</v>
      </c>
      <c r="B23" s="633"/>
      <c r="C23" s="367">
        <f>SUM(C12:C22)</f>
        <v>121.50139959999998</v>
      </c>
      <c r="D23" s="623">
        <f>SUM(D12:D22)</f>
        <v>3.3499999999999996</v>
      </c>
      <c r="E23" s="623">
        <f>SUM(E12:E22)</f>
        <v>118.15139959999999</v>
      </c>
      <c r="F23" s="623">
        <f>SUM(F12:F22)</f>
        <v>0</v>
      </c>
      <c r="G23" s="624"/>
      <c r="H23" s="623">
        <f>SUM(H12:H22)</f>
        <v>121.50139959999998</v>
      </c>
      <c r="I23" s="367">
        <f>SUM(I12:I22)</f>
        <v>0</v>
      </c>
    </row>
    <row r="24" spans="1:11" s="347" customFormat="1" x14ac:dyDescent="0.2">
      <c r="A24" s="11"/>
      <c r="B24" s="21"/>
      <c r="C24" s="21"/>
      <c r="D24" s="625"/>
      <c r="E24" s="625"/>
      <c r="F24" s="625"/>
      <c r="G24" s="625"/>
      <c r="H24" s="625"/>
      <c r="I24" s="21"/>
    </row>
    <row r="25" spans="1:11" s="347" customFormat="1" x14ac:dyDescent="0.2">
      <c r="A25" s="11"/>
      <c r="B25" s="21"/>
      <c r="C25" s="21"/>
      <c r="D25" s="625"/>
      <c r="E25" s="625"/>
      <c r="F25" s="625"/>
      <c r="G25" s="625"/>
      <c r="H25" s="625"/>
      <c r="I25" s="21"/>
    </row>
    <row r="26" spans="1:11" s="347" customFormat="1" x14ac:dyDescent="0.2">
      <c r="A26" s="11"/>
      <c r="B26" s="21"/>
      <c r="C26" s="21"/>
      <c r="D26" s="625"/>
      <c r="E26" s="625"/>
      <c r="F26" s="625"/>
      <c r="G26" s="625"/>
      <c r="H26" s="625"/>
      <c r="I26" s="21"/>
    </row>
    <row r="27" spans="1:11" x14ac:dyDescent="0.2">
      <c r="D27" s="255"/>
      <c r="E27" s="255"/>
      <c r="F27" s="255"/>
      <c r="G27" s="255"/>
      <c r="H27" s="255"/>
    </row>
    <row r="28" spans="1:11" x14ac:dyDescent="0.2">
      <c r="D28" s="255"/>
      <c r="E28" s="626"/>
      <c r="F28" s="627"/>
      <c r="G28" s="626"/>
      <c r="H28" s="625"/>
      <c r="I28" s="21"/>
    </row>
    <row r="29" spans="1:11" x14ac:dyDescent="0.2">
      <c r="E29" s="11"/>
      <c r="F29" s="11"/>
      <c r="G29" s="11"/>
      <c r="H29" s="30"/>
      <c r="I29" s="21"/>
    </row>
    <row r="30" spans="1:11" x14ac:dyDescent="0.2">
      <c r="A30" s="35" t="s">
        <v>10</v>
      </c>
      <c r="E30" s="35"/>
      <c r="F30" s="35"/>
      <c r="G30" s="35"/>
      <c r="I30" s="368" t="s">
        <v>11</v>
      </c>
      <c r="J30" s="373"/>
    </row>
    <row r="31" spans="1:11" ht="12.75" customHeight="1" x14ac:dyDescent="0.2">
      <c r="F31" s="373"/>
      <c r="G31" s="373"/>
      <c r="H31" s="373"/>
      <c r="I31" s="368" t="s">
        <v>877</v>
      </c>
    </row>
    <row r="32" spans="1:11" ht="12.75" customHeight="1" x14ac:dyDescent="0.2">
      <c r="F32" s="373"/>
      <c r="G32" s="373"/>
      <c r="H32" s="373"/>
      <c r="I32" s="368" t="s">
        <v>878</v>
      </c>
    </row>
    <row r="33" spans="9:12" x14ac:dyDescent="0.2">
      <c r="I33" s="671" t="s">
        <v>82</v>
      </c>
      <c r="J33" s="671"/>
      <c r="K33" s="671"/>
      <c r="L33" s="671"/>
    </row>
  </sheetData>
  <mergeCells count="6">
    <mergeCell ref="C3:E3"/>
    <mergeCell ref="I33:L33"/>
    <mergeCell ref="D9:I9"/>
    <mergeCell ref="A5:I5"/>
    <mergeCell ref="A8:B8"/>
    <mergeCell ref="A23:B23"/>
  </mergeCells>
  <phoneticPr fontId="0" type="noConversion"/>
  <printOptions horizontalCentered="1" verticalCentered="1"/>
  <pageMargins left="0.70866141732283505" right="0.70866141732283505" top="0.23622047244094499" bottom="0" header="0.31496062992126" footer="0.31496062992126"/>
  <pageSetup paperSize="9" scale="79" orientation="landscape" r:id="rId1"/>
  <colBreaks count="1" manualBreakCount="1">
    <brk id="9" max="32"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view="pageBreakPreview" topLeftCell="A14" zoomScale="81" zoomScaleNormal="100" zoomScaleSheetLayoutView="81" workbookViewId="0">
      <selection activeCell="R25" sqref="R25"/>
    </sheetView>
  </sheetViews>
  <sheetFormatPr defaultRowHeight="12.75" x14ac:dyDescent="0.2"/>
  <cols>
    <col min="1" max="1" width="4.42578125" style="15" customWidth="1"/>
    <col min="2" max="2" width="37.28515625" style="15" customWidth="1"/>
    <col min="3" max="3" width="12.28515625" style="15" customWidth="1"/>
    <col min="4" max="5" width="15.140625" style="15" customWidth="1"/>
    <col min="6" max="6" width="15.85546875" style="15" customWidth="1"/>
    <col min="7" max="7" width="12.5703125" style="15" customWidth="1"/>
    <col min="8" max="8" width="23.7109375" style="15" customWidth="1"/>
    <col min="9" max="16384" width="9.140625" style="15"/>
  </cols>
  <sheetData>
    <row r="1" spans="1:20" customFormat="1" ht="15" x14ac:dyDescent="0.2">
      <c r="D1" s="35"/>
      <c r="E1" s="35"/>
      <c r="F1" s="35"/>
      <c r="G1" s="15"/>
      <c r="H1" s="40" t="s">
        <v>65</v>
      </c>
      <c r="I1" s="35"/>
      <c r="J1" s="15"/>
      <c r="L1" s="15"/>
      <c r="M1" s="42"/>
      <c r="N1" s="42"/>
    </row>
    <row r="2" spans="1:20" customFormat="1" ht="15" x14ac:dyDescent="0.2">
      <c r="A2" s="742" t="s">
        <v>0</v>
      </c>
      <c r="B2" s="742"/>
      <c r="C2" s="742"/>
      <c r="D2" s="742"/>
      <c r="E2" s="742"/>
      <c r="F2" s="742"/>
      <c r="G2" s="742"/>
      <c r="H2" s="742"/>
      <c r="I2" s="44"/>
      <c r="J2" s="44"/>
      <c r="K2" s="44"/>
      <c r="L2" s="44"/>
      <c r="M2" s="44"/>
      <c r="N2" s="44"/>
    </row>
    <row r="3" spans="1:20" customFormat="1" ht="20.25" x14ac:dyDescent="0.3">
      <c r="A3" s="666" t="s">
        <v>651</v>
      </c>
      <c r="B3" s="666"/>
      <c r="C3" s="666"/>
      <c r="D3" s="666"/>
      <c r="E3" s="666"/>
      <c r="F3" s="666"/>
      <c r="G3" s="666"/>
      <c r="H3" s="666"/>
      <c r="I3" s="43"/>
      <c r="J3" s="43"/>
      <c r="K3" s="43"/>
      <c r="L3" s="43"/>
      <c r="M3" s="43"/>
      <c r="N3" s="43"/>
    </row>
    <row r="4" spans="1:20" customFormat="1" ht="10.5" customHeight="1" x14ac:dyDescent="0.2"/>
    <row r="5" spans="1:20" ht="19.5" customHeight="1" x14ac:dyDescent="0.25">
      <c r="A5" s="667" t="s">
        <v>681</v>
      </c>
      <c r="B5" s="742"/>
      <c r="C5" s="742"/>
      <c r="D5" s="742"/>
      <c r="E5" s="742"/>
      <c r="F5" s="742"/>
      <c r="G5" s="742"/>
      <c r="H5" s="742"/>
    </row>
    <row r="7" spans="1:20" s="13" customFormat="1" ht="15.75" hidden="1" customHeight="1" x14ac:dyDescent="0.25">
      <c r="A7" s="15"/>
      <c r="B7" s="15"/>
      <c r="C7" s="15"/>
      <c r="D7" s="15"/>
      <c r="E7" s="15"/>
      <c r="F7" s="15"/>
      <c r="G7" s="15"/>
      <c r="H7" s="15"/>
      <c r="I7" s="15"/>
      <c r="J7" s="15"/>
    </row>
    <row r="8" spans="1:20" s="13" customFormat="1" ht="15.75" x14ac:dyDescent="0.25">
      <c r="A8" s="671" t="s">
        <v>873</v>
      </c>
      <c r="B8" s="671"/>
      <c r="C8" s="15"/>
      <c r="D8" s="15"/>
      <c r="E8" s="15"/>
      <c r="F8" s="15"/>
      <c r="G8" s="15"/>
      <c r="H8" s="32" t="s">
        <v>25</v>
      </c>
      <c r="I8" s="15"/>
    </row>
    <row r="9" spans="1:20" s="13" customFormat="1" ht="15.75" x14ac:dyDescent="0.25">
      <c r="A9" s="14"/>
      <c r="B9" s="15"/>
      <c r="C9" s="15"/>
      <c r="D9" s="100"/>
      <c r="E9" s="100"/>
      <c r="G9" s="100" t="s">
        <v>819</v>
      </c>
      <c r="H9" s="100"/>
      <c r="J9" s="100"/>
      <c r="K9" s="100"/>
      <c r="L9" s="100"/>
      <c r="S9" s="121"/>
      <c r="T9" s="119"/>
    </row>
    <row r="10" spans="1:20" s="36" customFormat="1" ht="55.5" customHeight="1" x14ac:dyDescent="0.2">
      <c r="A10" s="38"/>
      <c r="B10" s="5" t="s">
        <v>26</v>
      </c>
      <c r="C10" s="5" t="s">
        <v>682</v>
      </c>
      <c r="D10" s="5" t="s">
        <v>670</v>
      </c>
      <c r="E10" s="5" t="s">
        <v>223</v>
      </c>
      <c r="F10" s="5" t="s">
        <v>224</v>
      </c>
      <c r="G10" s="5" t="s">
        <v>71</v>
      </c>
      <c r="H10" s="5" t="s">
        <v>830</v>
      </c>
    </row>
    <row r="11" spans="1:20" s="36" customFormat="1" ht="14.25" customHeight="1" x14ac:dyDescent="0.2">
      <c r="A11" s="5">
        <v>1</v>
      </c>
      <c r="B11" s="5">
        <v>2</v>
      </c>
      <c r="C11" s="5">
        <v>3</v>
      </c>
      <c r="D11" s="5">
        <v>4</v>
      </c>
      <c r="E11" s="5">
        <v>5</v>
      </c>
      <c r="F11" s="5">
        <v>6</v>
      </c>
      <c r="G11" s="5">
        <v>7</v>
      </c>
      <c r="H11" s="5">
        <v>8</v>
      </c>
    </row>
    <row r="12" spans="1:20" ht="16.5" customHeight="1" x14ac:dyDescent="0.2">
      <c r="A12" s="29" t="s">
        <v>27</v>
      </c>
      <c r="B12" s="29" t="s">
        <v>28</v>
      </c>
      <c r="C12" s="822">
        <v>24.81</v>
      </c>
      <c r="D12" s="825">
        <v>0</v>
      </c>
      <c r="E12" s="822">
        <v>24.81</v>
      </c>
      <c r="F12" s="825">
        <v>0</v>
      </c>
      <c r="G12" s="822">
        <v>24.81</v>
      </c>
      <c r="H12" s="649">
        <f>D12+E12-G12</f>
        <v>0</v>
      </c>
    </row>
    <row r="13" spans="1:20" ht="20.25" customHeight="1" x14ac:dyDescent="0.2">
      <c r="A13" s="19"/>
      <c r="B13" s="19" t="s">
        <v>29</v>
      </c>
      <c r="C13" s="823"/>
      <c r="D13" s="825"/>
      <c r="E13" s="823"/>
      <c r="F13" s="825"/>
      <c r="G13" s="823"/>
      <c r="H13" s="649"/>
    </row>
    <row r="14" spans="1:20" ht="17.25" customHeight="1" x14ac:dyDescent="0.2">
      <c r="A14" s="19"/>
      <c r="B14" s="19" t="s">
        <v>189</v>
      </c>
      <c r="C14" s="823"/>
      <c r="D14" s="825"/>
      <c r="E14" s="823"/>
      <c r="F14" s="825"/>
      <c r="G14" s="823"/>
      <c r="H14" s="649"/>
    </row>
    <row r="15" spans="1:20" s="36" customFormat="1" ht="33.75" customHeight="1" x14ac:dyDescent="0.2">
      <c r="A15" s="37"/>
      <c r="B15" s="37" t="s">
        <v>190</v>
      </c>
      <c r="C15" s="824"/>
      <c r="D15" s="825"/>
      <c r="E15" s="824"/>
      <c r="F15" s="825"/>
      <c r="G15" s="824"/>
      <c r="H15" s="649"/>
    </row>
    <row r="16" spans="1:20" s="36" customFormat="1" x14ac:dyDescent="0.2">
      <c r="A16" s="37"/>
      <c r="B16" s="38" t="s">
        <v>30</v>
      </c>
      <c r="C16" s="17">
        <f>C12</f>
        <v>24.81</v>
      </c>
      <c r="D16" s="497">
        <f t="shared" ref="D16:H16" si="0">D12</f>
        <v>0</v>
      </c>
      <c r="E16" s="497">
        <f t="shared" si="0"/>
        <v>24.81</v>
      </c>
      <c r="F16" s="544">
        <f t="shared" si="0"/>
        <v>0</v>
      </c>
      <c r="G16" s="544">
        <f t="shared" si="0"/>
        <v>24.81</v>
      </c>
      <c r="H16" s="497">
        <f t="shared" si="0"/>
        <v>0</v>
      </c>
    </row>
    <row r="17" spans="1:12" s="36" customFormat="1" ht="40.5" customHeight="1" x14ac:dyDescent="0.2">
      <c r="A17" s="38" t="s">
        <v>31</v>
      </c>
      <c r="B17" s="38" t="s">
        <v>222</v>
      </c>
      <c r="C17" s="820">
        <v>96.66</v>
      </c>
      <c r="D17" s="820">
        <v>11.07</v>
      </c>
      <c r="E17" s="820">
        <v>85.53</v>
      </c>
      <c r="F17" s="821">
        <v>0</v>
      </c>
      <c r="G17" s="531"/>
      <c r="H17" s="821">
        <f>D17+E17+F17-G18-G19-G20-G21-G22-G23-G24</f>
        <v>3.9399999999999924</v>
      </c>
    </row>
    <row r="18" spans="1:12" ht="28.5" customHeight="1" x14ac:dyDescent="0.2">
      <c r="A18" s="19"/>
      <c r="B18" s="149" t="s">
        <v>192</v>
      </c>
      <c r="C18" s="820"/>
      <c r="D18" s="820"/>
      <c r="E18" s="820"/>
      <c r="F18" s="821"/>
      <c r="G18" s="539">
        <v>69.06</v>
      </c>
      <c r="H18" s="820"/>
    </row>
    <row r="19" spans="1:12" ht="19.5" customHeight="1" x14ac:dyDescent="0.2">
      <c r="A19" s="19"/>
      <c r="B19" s="37" t="s">
        <v>32</v>
      </c>
      <c r="C19" s="820"/>
      <c r="D19" s="820"/>
      <c r="E19" s="820"/>
      <c r="F19" s="821"/>
      <c r="G19" s="546">
        <v>6.05</v>
      </c>
      <c r="H19" s="820"/>
    </row>
    <row r="20" spans="1:12" ht="21.75" customHeight="1" x14ac:dyDescent="0.2">
      <c r="A20" s="19"/>
      <c r="B20" s="37" t="s">
        <v>193</v>
      </c>
      <c r="C20" s="820"/>
      <c r="D20" s="820"/>
      <c r="E20" s="820"/>
      <c r="F20" s="821"/>
      <c r="G20" s="539">
        <v>3.95</v>
      </c>
      <c r="H20" s="820"/>
    </row>
    <row r="21" spans="1:12" s="36" customFormat="1" ht="27.75" customHeight="1" x14ac:dyDescent="0.2">
      <c r="A21" s="37"/>
      <c r="B21" s="37" t="s">
        <v>33</v>
      </c>
      <c r="C21" s="820"/>
      <c r="D21" s="820"/>
      <c r="E21" s="820"/>
      <c r="F21" s="821"/>
      <c r="G21" s="541">
        <v>10.43</v>
      </c>
      <c r="H21" s="820"/>
    </row>
    <row r="22" spans="1:12" s="36" customFormat="1" ht="19.5" customHeight="1" x14ac:dyDescent="0.2">
      <c r="A22" s="37"/>
      <c r="B22" s="37" t="s">
        <v>191</v>
      </c>
      <c r="C22" s="820"/>
      <c r="D22" s="820"/>
      <c r="E22" s="820"/>
      <c r="F22" s="821"/>
      <c r="G22" s="541">
        <v>0.76</v>
      </c>
      <c r="H22" s="820"/>
    </row>
    <row r="23" spans="1:12" s="36" customFormat="1" ht="27.75" customHeight="1" x14ac:dyDescent="0.2">
      <c r="A23" s="37"/>
      <c r="B23" s="37" t="s">
        <v>194</v>
      </c>
      <c r="C23" s="820"/>
      <c r="D23" s="820"/>
      <c r="E23" s="820"/>
      <c r="F23" s="821"/>
      <c r="G23" s="541">
        <v>2.41</v>
      </c>
      <c r="H23" s="820"/>
    </row>
    <row r="24" spans="1:12" s="36" customFormat="1" ht="18.75" customHeight="1" x14ac:dyDescent="0.2">
      <c r="A24" s="38"/>
      <c r="B24" s="37" t="s">
        <v>195</v>
      </c>
      <c r="C24" s="820"/>
      <c r="D24" s="820"/>
      <c r="E24" s="820"/>
      <c r="F24" s="821"/>
      <c r="G24" s="545">
        <v>0</v>
      </c>
      <c r="H24" s="820"/>
    </row>
    <row r="25" spans="1:12" s="36" customFormat="1" ht="19.5" customHeight="1" x14ac:dyDescent="0.2">
      <c r="A25" s="38"/>
      <c r="B25" s="38" t="s">
        <v>30</v>
      </c>
      <c r="C25" s="545">
        <f>C17</f>
        <v>96.66</v>
      </c>
      <c r="D25" s="545">
        <f t="shared" ref="D25:H25" si="1">D17</f>
        <v>11.07</v>
      </c>
      <c r="E25" s="545">
        <f t="shared" si="1"/>
        <v>85.53</v>
      </c>
      <c r="F25" s="545">
        <f t="shared" si="1"/>
        <v>0</v>
      </c>
      <c r="G25" s="545">
        <f>G24+G23+G22+G21+G20+G19+G18</f>
        <v>92.66</v>
      </c>
      <c r="H25" s="545">
        <f t="shared" si="1"/>
        <v>3.9399999999999924</v>
      </c>
    </row>
    <row r="26" spans="1:12" x14ac:dyDescent="0.2">
      <c r="A26" s="19"/>
      <c r="B26" s="29" t="s">
        <v>34</v>
      </c>
      <c r="C26" s="543">
        <f>C25+C16</f>
        <v>121.47</v>
      </c>
      <c r="D26" s="543">
        <f t="shared" ref="D26:H26" si="2">D25+D16</f>
        <v>11.07</v>
      </c>
      <c r="E26" s="543">
        <f t="shared" si="2"/>
        <v>110.34</v>
      </c>
      <c r="F26" s="543">
        <f t="shared" si="2"/>
        <v>0</v>
      </c>
      <c r="G26" s="543">
        <f t="shared" si="2"/>
        <v>117.47</v>
      </c>
      <c r="H26" s="543">
        <f t="shared" si="2"/>
        <v>3.9399999999999924</v>
      </c>
      <c r="L26" s="36"/>
    </row>
    <row r="27" spans="1:12" s="347" customFormat="1" x14ac:dyDescent="0.2">
      <c r="A27" s="21"/>
      <c r="B27" s="30"/>
      <c r="C27" s="415"/>
      <c r="D27" s="415"/>
      <c r="E27" s="415"/>
      <c r="F27" s="415"/>
      <c r="G27" s="21"/>
      <c r="H27" s="21"/>
      <c r="L27" s="36"/>
    </row>
    <row r="28" spans="1:12" s="347" customFormat="1" x14ac:dyDescent="0.2">
      <c r="A28" s="21"/>
      <c r="B28" s="30"/>
      <c r="C28" s="415"/>
      <c r="D28" s="415"/>
      <c r="E28" s="415"/>
      <c r="F28" s="415"/>
      <c r="G28" s="21"/>
      <c r="H28" s="21"/>
    </row>
    <row r="29" spans="1:12" s="347" customFormat="1" x14ac:dyDescent="0.2">
      <c r="A29" s="21"/>
      <c r="B29" s="30"/>
      <c r="C29" s="415"/>
      <c r="D29" s="415"/>
      <c r="E29" s="415"/>
      <c r="F29" s="415"/>
      <c r="G29" s="21"/>
      <c r="H29" s="21"/>
    </row>
    <row r="30" spans="1:12" s="347" customFormat="1" x14ac:dyDescent="0.2">
      <c r="A30" s="21"/>
      <c r="B30" s="30"/>
      <c r="C30" s="415"/>
      <c r="D30" s="415"/>
      <c r="E30" s="415"/>
      <c r="F30" s="415"/>
      <c r="G30" s="21"/>
      <c r="H30" s="21"/>
    </row>
    <row r="31" spans="1:12" s="347" customFormat="1" x14ac:dyDescent="0.2">
      <c r="A31" s="21"/>
      <c r="B31" s="30"/>
      <c r="C31" s="415"/>
      <c r="D31" s="415"/>
      <c r="E31" s="415"/>
      <c r="F31" s="415"/>
      <c r="G31" s="21"/>
      <c r="H31" s="21"/>
    </row>
    <row r="32" spans="1:12" s="36" customFormat="1" ht="15.75" customHeight="1" x14ac:dyDescent="0.2"/>
    <row r="33" spans="2:10" s="36" customFormat="1" ht="15.75" customHeight="1" x14ac:dyDescent="0.2"/>
    <row r="34" spans="2:10" ht="13.15" customHeight="1" x14ac:dyDescent="0.2">
      <c r="B34" s="14" t="s">
        <v>10</v>
      </c>
      <c r="C34" s="14"/>
      <c r="D34" s="14"/>
      <c r="E34" s="14"/>
      <c r="F34" s="14"/>
      <c r="H34" s="368" t="s">
        <v>11</v>
      </c>
    </row>
    <row r="35" spans="2:10" ht="13.9" customHeight="1" x14ac:dyDescent="0.2">
      <c r="C35" s="373"/>
      <c r="D35" s="373"/>
      <c r="E35" s="373"/>
      <c r="F35" s="373"/>
      <c r="G35" s="373"/>
      <c r="H35" s="368" t="s">
        <v>877</v>
      </c>
    </row>
    <row r="36" spans="2:10" ht="12.6" customHeight="1" x14ac:dyDescent="0.2">
      <c r="C36" s="373"/>
      <c r="D36" s="373"/>
      <c r="E36" s="373"/>
      <c r="F36" s="373"/>
      <c r="G36" s="373"/>
      <c r="H36" s="368" t="s">
        <v>878</v>
      </c>
    </row>
    <row r="37" spans="2:10" x14ac:dyDescent="0.2">
      <c r="B37" s="14"/>
      <c r="C37" s="14"/>
      <c r="D37" s="14"/>
      <c r="E37" s="14"/>
      <c r="F37" s="35" t="s">
        <v>82</v>
      </c>
      <c r="H37" s="35"/>
      <c r="I37" s="35"/>
      <c r="J37" s="35"/>
    </row>
    <row r="40" spans="2:10" x14ac:dyDescent="0.2">
      <c r="D40" s="532"/>
      <c r="F40" s="540"/>
    </row>
    <row r="41" spans="2:10" x14ac:dyDescent="0.2">
      <c r="C41" s="466"/>
    </row>
    <row r="42" spans="2:10" x14ac:dyDescent="0.2">
      <c r="E42" s="466"/>
      <c r="G42" s="466"/>
    </row>
  </sheetData>
  <mergeCells count="15">
    <mergeCell ref="A2:H2"/>
    <mergeCell ref="A3:H3"/>
    <mergeCell ref="C12:C15"/>
    <mergeCell ref="D12:D15"/>
    <mergeCell ref="F12:F15"/>
    <mergeCell ref="H12:H15"/>
    <mergeCell ref="A5:H5"/>
    <mergeCell ref="E12:E15"/>
    <mergeCell ref="A8:B8"/>
    <mergeCell ref="G12:G15"/>
    <mergeCell ref="D17:D24"/>
    <mergeCell ref="E17:E24"/>
    <mergeCell ref="F17:F24"/>
    <mergeCell ref="C17:C24"/>
    <mergeCell ref="H17:H24"/>
  </mergeCells>
  <phoneticPr fontId="0" type="noConversion"/>
  <printOptions horizontalCentered="1" verticalCentered="1"/>
  <pageMargins left="0.70866141732283505" right="0.70866141732283505" top="0.23622047244094499" bottom="0" header="0.31496062992126" footer="0.31496062992126"/>
  <pageSetup paperSize="9" scale="86"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view="pageBreakPreview" zoomScale="85" zoomScaleNormal="100" zoomScaleSheetLayoutView="85" workbookViewId="0">
      <selection activeCell="R25" sqref="R25"/>
    </sheetView>
  </sheetViews>
  <sheetFormatPr defaultRowHeight="12.75" x14ac:dyDescent="0.2"/>
  <cols>
    <col min="1" max="1" width="9.140625" style="15"/>
    <col min="2" max="2" width="20.5703125" style="15" bestFit="1" customWidth="1"/>
    <col min="3" max="3" width="28.42578125" style="15" customWidth="1"/>
    <col min="4" max="4" width="27.7109375" style="15" customWidth="1"/>
    <col min="5" max="5" width="30.28515625" style="15" customWidth="1"/>
    <col min="6" max="16384" width="9.140625" style="15"/>
  </cols>
  <sheetData>
    <row r="1" spans="1:18" customFormat="1" ht="15" x14ac:dyDescent="0.2">
      <c r="E1" s="40" t="s">
        <v>522</v>
      </c>
      <c r="F1" s="42"/>
    </row>
    <row r="2" spans="1:18" customFormat="1" ht="15" x14ac:dyDescent="0.2">
      <c r="D2" s="44" t="s">
        <v>0</v>
      </c>
      <c r="E2" s="44"/>
      <c r="F2" s="44"/>
    </row>
    <row r="3" spans="1:18" customFormat="1" ht="20.25" x14ac:dyDescent="0.3">
      <c r="B3" s="158"/>
      <c r="C3" s="666" t="s">
        <v>651</v>
      </c>
      <c r="D3" s="666"/>
      <c r="E3" s="666"/>
      <c r="F3" s="43"/>
    </row>
    <row r="4" spans="1:18" customFormat="1" ht="10.5" customHeight="1" x14ac:dyDescent="0.2"/>
    <row r="5" spans="1:18" ht="30.75" customHeight="1" x14ac:dyDescent="0.2">
      <c r="A5" s="819" t="s">
        <v>683</v>
      </c>
      <c r="B5" s="819"/>
      <c r="C5" s="819"/>
      <c r="D5" s="819"/>
      <c r="E5" s="819"/>
    </row>
    <row r="7" spans="1:18" ht="0.75" customHeight="1" x14ac:dyDescent="0.2"/>
    <row r="8" spans="1:18" x14ac:dyDescent="0.2">
      <c r="A8" s="671" t="s">
        <v>873</v>
      </c>
      <c r="B8" s="671"/>
    </row>
    <row r="9" spans="1:18" x14ac:dyDescent="0.2">
      <c r="D9" s="747" t="s">
        <v>822</v>
      </c>
      <c r="E9" s="747"/>
      <c r="Q9" s="19"/>
      <c r="R9" s="21"/>
    </row>
    <row r="10" spans="1:18" ht="26.25" customHeight="1" x14ac:dyDescent="0.2">
      <c r="A10" s="737" t="s">
        <v>1</v>
      </c>
      <c r="B10" s="737" t="s">
        <v>2</v>
      </c>
      <c r="C10" s="826" t="s">
        <v>518</v>
      </c>
      <c r="D10" s="827"/>
      <c r="E10" s="828"/>
      <c r="Q10" s="21"/>
      <c r="R10" s="21"/>
    </row>
    <row r="11" spans="1:18" ht="56.25" customHeight="1" x14ac:dyDescent="0.2">
      <c r="A11" s="738"/>
      <c r="B11" s="738"/>
      <c r="C11" s="5" t="s">
        <v>520</v>
      </c>
      <c r="D11" s="5" t="s">
        <v>521</v>
      </c>
      <c r="E11" s="5" t="s">
        <v>519</v>
      </c>
    </row>
    <row r="12" spans="1:18" s="110" customFormat="1" ht="15.75" customHeight="1" x14ac:dyDescent="0.2">
      <c r="A12" s="5">
        <v>1</v>
      </c>
      <c r="B12" s="5">
        <v>2</v>
      </c>
      <c r="C12" s="65">
        <v>3</v>
      </c>
      <c r="D12" s="64">
        <v>4</v>
      </c>
      <c r="E12" s="65">
        <v>5</v>
      </c>
    </row>
    <row r="13" spans="1:18" x14ac:dyDescent="0.2">
      <c r="A13" s="8">
        <v>1</v>
      </c>
      <c r="B13" s="9" t="s">
        <v>862</v>
      </c>
      <c r="C13" s="438">
        <v>1</v>
      </c>
      <c r="D13" s="438">
        <v>1</v>
      </c>
      <c r="E13" s="495">
        <v>1172</v>
      </c>
    </row>
    <row r="14" spans="1:18" x14ac:dyDescent="0.2">
      <c r="A14" s="8">
        <v>2</v>
      </c>
      <c r="B14" s="9" t="s">
        <v>863</v>
      </c>
      <c r="C14" s="439">
        <v>1</v>
      </c>
      <c r="D14" s="439">
        <v>1</v>
      </c>
      <c r="E14" s="439">
        <v>644</v>
      </c>
    </row>
    <row r="15" spans="1:18" x14ac:dyDescent="0.2">
      <c r="A15" s="8">
        <v>3</v>
      </c>
      <c r="B15" s="9" t="s">
        <v>864</v>
      </c>
      <c r="C15" s="439">
        <v>0</v>
      </c>
      <c r="D15" s="439">
        <v>1</v>
      </c>
      <c r="E15" s="439">
        <v>879</v>
      </c>
    </row>
    <row r="16" spans="1:18" x14ac:dyDescent="0.2">
      <c r="A16" s="8">
        <v>4</v>
      </c>
      <c r="B16" s="9" t="s">
        <v>865</v>
      </c>
      <c r="C16" s="439">
        <v>1</v>
      </c>
      <c r="D16" s="439">
        <v>4</v>
      </c>
      <c r="E16" s="439">
        <v>610</v>
      </c>
    </row>
    <row r="17" spans="1:6" x14ac:dyDescent="0.2">
      <c r="A17" s="8">
        <v>5</v>
      </c>
      <c r="B17" s="9" t="s">
        <v>866</v>
      </c>
      <c r="C17" s="440">
        <v>0</v>
      </c>
      <c r="D17" s="439">
        <v>12</v>
      </c>
      <c r="E17" s="439">
        <v>1986</v>
      </c>
    </row>
    <row r="18" spans="1:6" ht="12.75" customHeight="1" x14ac:dyDescent="0.2">
      <c r="A18" s="8">
        <v>6</v>
      </c>
      <c r="B18" s="9" t="s">
        <v>867</v>
      </c>
      <c r="C18" s="439">
        <v>1</v>
      </c>
      <c r="D18" s="439">
        <v>2</v>
      </c>
      <c r="E18" s="439">
        <v>450</v>
      </c>
    </row>
    <row r="19" spans="1:6" ht="12.75" customHeight="1" x14ac:dyDescent="0.2">
      <c r="A19" s="8">
        <v>7</v>
      </c>
      <c r="B19" s="9" t="s">
        <v>868</v>
      </c>
      <c r="C19" s="439">
        <v>2</v>
      </c>
      <c r="D19" s="439">
        <v>2</v>
      </c>
      <c r="E19" s="439">
        <v>229</v>
      </c>
    </row>
    <row r="20" spans="1:6" x14ac:dyDescent="0.2">
      <c r="A20" s="8">
        <v>8</v>
      </c>
      <c r="B20" s="9" t="s">
        <v>869</v>
      </c>
      <c r="C20" s="439">
        <v>0</v>
      </c>
      <c r="D20" s="439">
        <v>0</v>
      </c>
      <c r="E20" s="439">
        <v>631</v>
      </c>
    </row>
    <row r="21" spans="1:6" ht="15.75" x14ac:dyDescent="0.25">
      <c r="A21" s="329">
        <v>9</v>
      </c>
      <c r="B21" s="9" t="s">
        <v>870</v>
      </c>
      <c r="C21" s="439">
        <v>1</v>
      </c>
      <c r="D21" s="439">
        <v>1</v>
      </c>
      <c r="E21" s="439">
        <v>1387</v>
      </c>
    </row>
    <row r="22" spans="1:6" x14ac:dyDescent="0.2">
      <c r="A22" s="8">
        <v>10</v>
      </c>
      <c r="B22" s="9" t="s">
        <v>871</v>
      </c>
      <c r="C22" s="439">
        <v>1</v>
      </c>
      <c r="D22" s="439">
        <v>0</v>
      </c>
      <c r="E22" s="439">
        <v>358</v>
      </c>
    </row>
    <row r="23" spans="1:6" x14ac:dyDescent="0.2">
      <c r="A23" s="8">
        <v>11</v>
      </c>
      <c r="B23" s="9" t="s">
        <v>872</v>
      </c>
      <c r="C23" s="439">
        <v>1</v>
      </c>
      <c r="D23" s="439">
        <v>3</v>
      </c>
      <c r="E23" s="439">
        <v>921</v>
      </c>
    </row>
    <row r="24" spans="1:6" x14ac:dyDescent="0.2">
      <c r="A24" s="632" t="s">
        <v>15</v>
      </c>
      <c r="B24" s="633"/>
      <c r="C24" s="496">
        <f>SUM(C13:C23)</f>
        <v>9</v>
      </c>
      <c r="D24" s="496">
        <f t="shared" ref="D24:E24" si="0">SUM(D13:D23)</f>
        <v>27</v>
      </c>
      <c r="E24" s="496">
        <f t="shared" si="0"/>
        <v>9267</v>
      </c>
    </row>
    <row r="25" spans="1:6" s="347" customFormat="1" x14ac:dyDescent="0.2">
      <c r="A25" s="11"/>
      <c r="B25" s="21"/>
      <c r="C25" s="21"/>
      <c r="D25" s="21"/>
      <c r="E25" s="21"/>
    </row>
    <row r="26" spans="1:6" s="347" customFormat="1" x14ac:dyDescent="0.2">
      <c r="A26" s="11"/>
      <c r="B26" s="21"/>
      <c r="C26" s="21"/>
      <c r="D26" s="21"/>
      <c r="E26" s="21"/>
    </row>
    <row r="27" spans="1:6" s="347" customFormat="1" x14ac:dyDescent="0.2">
      <c r="A27" s="11"/>
      <c r="B27" s="21"/>
      <c r="C27" s="21"/>
      <c r="D27" s="21"/>
      <c r="E27" s="21"/>
    </row>
    <row r="28" spans="1:6" s="347" customFormat="1" x14ac:dyDescent="0.2">
      <c r="A28" s="11"/>
      <c r="B28" s="21"/>
      <c r="C28" s="21"/>
      <c r="D28" s="21"/>
      <c r="E28" s="21"/>
    </row>
    <row r="29" spans="1:6" x14ac:dyDescent="0.2">
      <c r="E29" s="30"/>
    </row>
    <row r="30" spans="1:6" x14ac:dyDescent="0.2">
      <c r="E30" s="11"/>
    </row>
    <row r="31" spans="1:6" x14ac:dyDescent="0.2">
      <c r="A31" s="35" t="s">
        <v>10</v>
      </c>
      <c r="E31" s="35"/>
      <c r="F31" s="123"/>
    </row>
    <row r="32" spans="1:6" x14ac:dyDescent="0.2">
      <c r="E32" s="368" t="s">
        <v>877</v>
      </c>
    </row>
    <row r="33" spans="4:8" ht="12.75" customHeight="1" x14ac:dyDescent="0.2">
      <c r="E33" s="368" t="s">
        <v>878</v>
      </c>
    </row>
    <row r="34" spans="4:8" x14ac:dyDescent="0.2">
      <c r="D34" s="340" t="s">
        <v>82</v>
      </c>
      <c r="F34" s="671"/>
      <c r="G34" s="671"/>
      <c r="H34" s="671"/>
    </row>
  </sheetData>
  <mergeCells count="9">
    <mergeCell ref="C3:E3"/>
    <mergeCell ref="A5:E5"/>
    <mergeCell ref="F34:H34"/>
    <mergeCell ref="C10:E10"/>
    <mergeCell ref="D9:E9"/>
    <mergeCell ref="B10:B11"/>
    <mergeCell ref="A10:A11"/>
    <mergeCell ref="A8:B8"/>
    <mergeCell ref="A24:B24"/>
  </mergeCells>
  <printOptions horizontalCentered="1" verticalCentered="1"/>
  <pageMargins left="0.70866141732283505" right="0.70866141732283505" top="0.23622047244094499" bottom="0" header="0.31496062992126" footer="0.31496062992126"/>
  <pageSetup paperSize="9" orientation="landscape" r:id="rId1"/>
  <colBreaks count="1" manualBreakCount="1">
    <brk id="5" max="3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3"/>
  <sheetViews>
    <sheetView view="pageBreakPreview" zoomScale="90" zoomScaleNormal="100" zoomScaleSheetLayoutView="90" workbookViewId="0">
      <selection activeCell="R25" sqref="R25"/>
    </sheetView>
  </sheetViews>
  <sheetFormatPr defaultRowHeight="12.75" x14ac:dyDescent="0.2"/>
  <sheetData>
    <row r="2" spans="2:8" x14ac:dyDescent="0.2">
      <c r="B2" s="14"/>
    </row>
    <row r="4" spans="2:8" ht="12.75" customHeight="1" x14ac:dyDescent="0.2">
      <c r="B4" s="631"/>
      <c r="C4" s="631"/>
      <c r="D4" s="631"/>
      <c r="E4" s="631"/>
      <c r="F4" s="631"/>
      <c r="G4" s="631"/>
      <c r="H4" s="631"/>
    </row>
    <row r="5" spans="2:8" ht="12.75" customHeight="1" x14ac:dyDescent="0.2">
      <c r="B5" s="631"/>
      <c r="C5" s="631"/>
      <c r="D5" s="631"/>
      <c r="E5" s="631"/>
      <c r="F5" s="631"/>
      <c r="G5" s="631"/>
      <c r="H5" s="631"/>
    </row>
    <row r="6" spans="2:8" ht="12.75" customHeight="1" x14ac:dyDescent="0.2">
      <c r="B6" s="631"/>
      <c r="C6" s="631"/>
      <c r="D6" s="631"/>
      <c r="E6" s="631"/>
      <c r="F6" s="631"/>
      <c r="G6" s="631"/>
      <c r="H6" s="631"/>
    </row>
    <row r="7" spans="2:8" ht="12.75" customHeight="1" x14ac:dyDescent="0.2">
      <c r="B7" s="631"/>
      <c r="C7" s="631"/>
      <c r="D7" s="631"/>
      <c r="E7" s="631"/>
      <c r="F7" s="631"/>
      <c r="G7" s="631"/>
      <c r="H7" s="631"/>
    </row>
    <row r="8" spans="2:8" ht="12.75" customHeight="1" x14ac:dyDescent="0.2">
      <c r="B8" s="631"/>
      <c r="C8" s="631"/>
      <c r="D8" s="631"/>
      <c r="E8" s="631"/>
      <c r="F8" s="631"/>
      <c r="G8" s="631"/>
      <c r="H8" s="631"/>
    </row>
    <row r="9" spans="2:8" ht="12.75" customHeight="1" x14ac:dyDescent="0.2">
      <c r="B9" s="631"/>
      <c r="C9" s="631"/>
      <c r="D9" s="631"/>
      <c r="E9" s="631"/>
      <c r="F9" s="631"/>
      <c r="G9" s="631"/>
      <c r="H9" s="631"/>
    </row>
    <row r="10" spans="2:8" ht="12.75" customHeight="1" x14ac:dyDescent="0.2">
      <c r="B10" s="631"/>
      <c r="C10" s="631"/>
      <c r="D10" s="631"/>
      <c r="E10" s="631"/>
      <c r="F10" s="631"/>
      <c r="G10" s="631"/>
      <c r="H10" s="631"/>
    </row>
    <row r="11" spans="2:8" ht="12.75" customHeight="1" x14ac:dyDescent="0.2">
      <c r="B11" s="631"/>
      <c r="C11" s="631"/>
      <c r="D11" s="631"/>
      <c r="E11" s="631"/>
      <c r="F11" s="631"/>
      <c r="G11" s="631"/>
      <c r="H11" s="631"/>
    </row>
    <row r="12" spans="2:8" ht="12.75" customHeight="1" x14ac:dyDescent="0.2">
      <c r="B12" s="631"/>
      <c r="C12" s="631"/>
      <c r="D12" s="631"/>
      <c r="E12" s="631"/>
      <c r="F12" s="631"/>
      <c r="G12" s="631"/>
      <c r="H12" s="631"/>
    </row>
    <row r="13" spans="2:8" ht="12.75" customHeight="1" x14ac:dyDescent="0.2">
      <c r="B13" s="631"/>
      <c r="C13" s="631"/>
      <c r="D13" s="631"/>
      <c r="E13" s="631"/>
      <c r="F13" s="631"/>
      <c r="G13" s="631"/>
      <c r="H13" s="631"/>
    </row>
  </sheetData>
  <mergeCells count="1">
    <mergeCell ref="B4:H13"/>
  </mergeCells>
  <printOptions horizontalCentered="1" verticalCentered="1"/>
  <pageMargins left="0.70866141732283505" right="0.70866141732283505" top="0.23622047244094499" bottom="0" header="0.31496062992126" footer="0.31496062992126"/>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view="pageBreakPreview" topLeftCell="A4" zoomScale="80" zoomScaleNormal="100" zoomScaleSheetLayoutView="80" workbookViewId="0">
      <selection activeCell="G12" sqref="G12:G22"/>
    </sheetView>
  </sheetViews>
  <sheetFormatPr defaultRowHeight="12.75" x14ac:dyDescent="0.2"/>
  <cols>
    <col min="1" max="1" width="8.28515625" customWidth="1"/>
    <col min="2" max="2" width="20.5703125" bestFit="1" customWidth="1"/>
    <col min="3" max="3" width="14.28515625" customWidth="1"/>
    <col min="4" max="5" width="13.5703125" customWidth="1"/>
    <col min="6" max="7" width="12.85546875" customWidth="1"/>
    <col min="8" max="8" width="15.28515625" customWidth="1"/>
    <col min="9" max="9" width="15.42578125" customWidth="1"/>
    <col min="10" max="10" width="13.28515625" customWidth="1"/>
  </cols>
  <sheetData>
    <row r="1" spans="1:11" ht="18" x14ac:dyDescent="0.35">
      <c r="I1" s="838" t="s">
        <v>760</v>
      </c>
      <c r="J1" s="838"/>
    </row>
    <row r="2" spans="1:11" ht="18" x14ac:dyDescent="0.35">
      <c r="C2" s="725" t="s">
        <v>0</v>
      </c>
      <c r="D2" s="725"/>
      <c r="E2" s="725"/>
      <c r="F2" s="725"/>
      <c r="G2" s="725"/>
      <c r="H2" s="725"/>
      <c r="I2" s="251"/>
      <c r="J2" s="228"/>
      <c r="K2" s="228"/>
    </row>
    <row r="3" spans="1:11" ht="21" x14ac:dyDescent="0.35">
      <c r="B3" s="726" t="s">
        <v>651</v>
      </c>
      <c r="C3" s="726"/>
      <c r="D3" s="726"/>
      <c r="E3" s="726"/>
      <c r="F3" s="726"/>
      <c r="G3" s="726"/>
      <c r="H3" s="726"/>
      <c r="I3" s="229"/>
      <c r="J3" s="229"/>
      <c r="K3" s="229"/>
    </row>
    <row r="4" spans="1:11" ht="21" x14ac:dyDescent="0.35">
      <c r="C4" s="200"/>
      <c r="D4" s="200"/>
      <c r="E4" s="200"/>
      <c r="F4" s="200"/>
      <c r="G4" s="200"/>
      <c r="H4" s="200"/>
      <c r="I4" s="200"/>
      <c r="J4" s="229"/>
      <c r="K4" s="229"/>
    </row>
    <row r="5" spans="1:11" ht="20.25" customHeight="1" x14ac:dyDescent="0.2">
      <c r="C5" s="839" t="s">
        <v>684</v>
      </c>
      <c r="D5" s="839"/>
      <c r="E5" s="839"/>
      <c r="F5" s="839"/>
      <c r="G5" s="839"/>
      <c r="H5" s="839"/>
      <c r="I5" s="839"/>
    </row>
    <row r="6" spans="1:11" s="418" customFormat="1" ht="20.25" customHeight="1" x14ac:dyDescent="0.2">
      <c r="A6" s="418" t="s">
        <v>874</v>
      </c>
      <c r="C6" s="417"/>
      <c r="D6" s="417"/>
      <c r="E6" s="417"/>
      <c r="F6" s="417"/>
      <c r="G6" s="417"/>
      <c r="H6" s="417"/>
      <c r="I6" s="841"/>
      <c r="J6" s="841"/>
    </row>
    <row r="7" spans="1:11" ht="15" customHeight="1" x14ac:dyDescent="0.2">
      <c r="A7" s="835" t="s">
        <v>72</v>
      </c>
      <c r="B7" s="835" t="s">
        <v>35</v>
      </c>
      <c r="C7" s="840" t="s">
        <v>419</v>
      </c>
      <c r="D7" s="840" t="s">
        <v>398</v>
      </c>
      <c r="E7" s="835" t="s">
        <v>467</v>
      </c>
      <c r="F7" s="840" t="s">
        <v>397</v>
      </c>
      <c r="G7" s="840"/>
      <c r="H7" s="840"/>
      <c r="I7" s="840" t="s">
        <v>423</v>
      </c>
      <c r="J7" s="835" t="s">
        <v>424</v>
      </c>
    </row>
    <row r="8" spans="1:11" ht="12.75" customHeight="1" x14ac:dyDescent="0.2">
      <c r="A8" s="836"/>
      <c r="B8" s="836"/>
      <c r="C8" s="840"/>
      <c r="D8" s="840"/>
      <c r="E8" s="836"/>
      <c r="F8" s="840" t="s">
        <v>420</v>
      </c>
      <c r="G8" s="835" t="s">
        <v>421</v>
      </c>
      <c r="H8" s="840" t="s">
        <v>422</v>
      </c>
      <c r="I8" s="840"/>
      <c r="J8" s="836"/>
    </row>
    <row r="9" spans="1:11" ht="20.25" customHeight="1" x14ac:dyDescent="0.2">
      <c r="A9" s="836"/>
      <c r="B9" s="836"/>
      <c r="C9" s="840"/>
      <c r="D9" s="840"/>
      <c r="E9" s="836"/>
      <c r="F9" s="840"/>
      <c r="G9" s="836"/>
      <c r="H9" s="840"/>
      <c r="I9" s="840"/>
      <c r="J9" s="836"/>
    </row>
    <row r="10" spans="1:11" ht="63.75" customHeight="1" x14ac:dyDescent="0.2">
      <c r="A10" s="837"/>
      <c r="B10" s="837"/>
      <c r="C10" s="840"/>
      <c r="D10" s="840"/>
      <c r="E10" s="837"/>
      <c r="F10" s="840"/>
      <c r="G10" s="837"/>
      <c r="H10" s="840"/>
      <c r="I10" s="840"/>
      <c r="J10" s="837"/>
    </row>
    <row r="11" spans="1:11" ht="15" x14ac:dyDescent="0.25">
      <c r="A11" s="233">
        <v>1</v>
      </c>
      <c r="B11" s="233">
        <v>2</v>
      </c>
      <c r="C11" s="234">
        <v>3</v>
      </c>
      <c r="D11" s="233">
        <v>4</v>
      </c>
      <c r="E11" s="234">
        <v>5</v>
      </c>
      <c r="F11" s="233">
        <v>6</v>
      </c>
      <c r="G11" s="234">
        <v>7</v>
      </c>
      <c r="H11" s="233">
        <v>8</v>
      </c>
      <c r="I11" s="234">
        <v>9</v>
      </c>
      <c r="J11" s="233">
        <v>10</v>
      </c>
    </row>
    <row r="12" spans="1:11" ht="15" x14ac:dyDescent="0.25">
      <c r="A12" s="8">
        <v>1</v>
      </c>
      <c r="B12" s="9" t="s">
        <v>862</v>
      </c>
      <c r="C12" s="829" t="s">
        <v>894</v>
      </c>
      <c r="D12" s="472">
        <v>206</v>
      </c>
      <c r="E12" s="500">
        <v>3.6917999999999997</v>
      </c>
      <c r="F12" s="472">
        <v>5</v>
      </c>
      <c r="G12" s="832" t="s">
        <v>896</v>
      </c>
      <c r="H12" s="472"/>
      <c r="I12" s="470">
        <v>5</v>
      </c>
      <c r="J12" s="473"/>
    </row>
    <row r="13" spans="1:11" ht="15" x14ac:dyDescent="0.25">
      <c r="A13" s="8">
        <v>2</v>
      </c>
      <c r="B13" s="9" t="s">
        <v>863</v>
      </c>
      <c r="C13" s="830"/>
      <c r="D13" s="472">
        <v>94</v>
      </c>
      <c r="E13" s="500">
        <v>1.8303</v>
      </c>
      <c r="F13" s="472">
        <v>6</v>
      </c>
      <c r="G13" s="833"/>
      <c r="H13" s="472"/>
      <c r="I13" s="470">
        <v>6</v>
      </c>
      <c r="J13" s="473"/>
    </row>
    <row r="14" spans="1:11" ht="15" x14ac:dyDescent="0.25">
      <c r="A14" s="8">
        <v>3</v>
      </c>
      <c r="B14" s="9" t="s">
        <v>864</v>
      </c>
      <c r="C14" s="830"/>
      <c r="D14" s="472">
        <v>150</v>
      </c>
      <c r="E14" s="500">
        <v>2.9607999999999999</v>
      </c>
      <c r="F14" s="472">
        <v>5</v>
      </c>
      <c r="G14" s="833"/>
      <c r="H14" s="472"/>
      <c r="I14" s="470">
        <v>5</v>
      </c>
      <c r="J14" s="473"/>
    </row>
    <row r="15" spans="1:11" ht="15" x14ac:dyDescent="0.25">
      <c r="A15" s="8">
        <v>4</v>
      </c>
      <c r="B15" s="9" t="s">
        <v>865</v>
      </c>
      <c r="C15" s="830"/>
      <c r="D15" s="472">
        <v>78</v>
      </c>
      <c r="E15" s="500">
        <v>1.6552</v>
      </c>
      <c r="F15" s="472">
        <v>0</v>
      </c>
      <c r="G15" s="833"/>
      <c r="H15" s="472"/>
      <c r="I15" s="470">
        <v>0</v>
      </c>
      <c r="J15" s="473"/>
    </row>
    <row r="16" spans="1:11" ht="15" x14ac:dyDescent="0.25">
      <c r="A16" s="8">
        <v>5</v>
      </c>
      <c r="B16" s="9" t="s">
        <v>866</v>
      </c>
      <c r="C16" s="830"/>
      <c r="D16" s="472">
        <v>103</v>
      </c>
      <c r="E16" s="500">
        <v>1.9510000000000001</v>
      </c>
      <c r="F16" s="472">
        <v>6</v>
      </c>
      <c r="G16" s="833"/>
      <c r="H16" s="472"/>
      <c r="I16" s="470">
        <v>6</v>
      </c>
      <c r="J16" s="473"/>
    </row>
    <row r="17" spans="1:10" ht="15" x14ac:dyDescent="0.25">
      <c r="A17" s="8">
        <v>6</v>
      </c>
      <c r="B17" s="9" t="s">
        <v>867</v>
      </c>
      <c r="C17" s="830"/>
      <c r="D17" s="472">
        <v>56</v>
      </c>
      <c r="E17" s="500">
        <v>1.1588000000000001</v>
      </c>
      <c r="F17" s="472">
        <v>0</v>
      </c>
      <c r="G17" s="833"/>
      <c r="H17" s="472"/>
      <c r="I17" s="470">
        <v>0</v>
      </c>
      <c r="J17" s="473"/>
    </row>
    <row r="18" spans="1:10" ht="15" x14ac:dyDescent="0.25">
      <c r="A18" s="8">
        <v>7</v>
      </c>
      <c r="B18" s="9" t="s">
        <v>868</v>
      </c>
      <c r="C18" s="830"/>
      <c r="D18" s="472">
        <v>72</v>
      </c>
      <c r="E18" s="500">
        <v>1.4410000000000001</v>
      </c>
      <c r="F18" s="472">
        <v>3</v>
      </c>
      <c r="G18" s="833"/>
      <c r="H18" s="472"/>
      <c r="I18" s="470">
        <v>3</v>
      </c>
      <c r="J18" s="473"/>
    </row>
    <row r="19" spans="1:10" ht="15" x14ac:dyDescent="0.25">
      <c r="A19" s="8">
        <v>8</v>
      </c>
      <c r="B19" s="9" t="s">
        <v>869</v>
      </c>
      <c r="C19" s="830"/>
      <c r="D19" s="472">
        <v>71</v>
      </c>
      <c r="E19" s="500">
        <v>1.3985000000000001</v>
      </c>
      <c r="F19" s="472">
        <v>3</v>
      </c>
      <c r="G19" s="833"/>
      <c r="H19" s="472"/>
      <c r="I19" s="470">
        <v>3</v>
      </c>
      <c r="J19" s="473"/>
    </row>
    <row r="20" spans="1:10" ht="15.75" x14ac:dyDescent="0.25">
      <c r="A20" s="329">
        <v>9</v>
      </c>
      <c r="B20" s="9" t="s">
        <v>870</v>
      </c>
      <c r="C20" s="830"/>
      <c r="D20" s="491">
        <v>188</v>
      </c>
      <c r="E20" s="500">
        <v>3.4249000000000001</v>
      </c>
      <c r="F20" s="470">
        <v>0</v>
      </c>
      <c r="G20" s="833"/>
      <c r="H20" s="235"/>
      <c r="I20" s="470">
        <v>0</v>
      </c>
      <c r="J20" s="19"/>
    </row>
    <row r="21" spans="1:10" x14ac:dyDescent="0.2">
      <c r="A21" s="8">
        <v>10</v>
      </c>
      <c r="B21" s="9" t="s">
        <v>871</v>
      </c>
      <c r="C21" s="830"/>
      <c r="D21" s="471">
        <v>70</v>
      </c>
      <c r="E21" s="501">
        <v>1.3968</v>
      </c>
      <c r="F21" s="471">
        <v>0</v>
      </c>
      <c r="G21" s="833"/>
      <c r="H21" s="236"/>
      <c r="I21" s="471">
        <v>0</v>
      </c>
      <c r="J21" s="19"/>
    </row>
    <row r="22" spans="1:10" x14ac:dyDescent="0.2">
      <c r="A22" s="8">
        <v>11</v>
      </c>
      <c r="B22" s="9" t="s">
        <v>872</v>
      </c>
      <c r="C22" s="831"/>
      <c r="D22" s="471">
        <v>96</v>
      </c>
      <c r="E22" s="501">
        <v>1.8422000000000001</v>
      </c>
      <c r="F22" s="471">
        <v>0</v>
      </c>
      <c r="G22" s="834"/>
      <c r="H22" s="236"/>
      <c r="I22" s="471">
        <v>0</v>
      </c>
      <c r="J22" s="19"/>
    </row>
    <row r="23" spans="1:10" x14ac:dyDescent="0.2">
      <c r="A23" s="632" t="s">
        <v>15</v>
      </c>
      <c r="B23" s="633"/>
      <c r="C23" s="236"/>
      <c r="D23" s="474">
        <f>SUM(D12:D22)</f>
        <v>1184</v>
      </c>
      <c r="E23" s="502">
        <f>SUM(E12:E22)</f>
        <v>22.751300000000001</v>
      </c>
      <c r="F23" s="474">
        <f t="shared" ref="F23:J23" si="0">SUM(F12:F22)</f>
        <v>28</v>
      </c>
      <c r="G23" s="474">
        <f t="shared" si="0"/>
        <v>0</v>
      </c>
      <c r="H23" s="474">
        <f t="shared" si="0"/>
        <v>0</v>
      </c>
      <c r="I23" s="474">
        <f t="shared" si="0"/>
        <v>28</v>
      </c>
      <c r="J23" s="474">
        <f t="shared" si="0"/>
        <v>0</v>
      </c>
    </row>
    <row r="24" spans="1:10" x14ac:dyDescent="0.2">
      <c r="A24" s="11"/>
      <c r="B24" s="21"/>
      <c r="C24" s="408"/>
      <c r="D24" s="408"/>
      <c r="E24" s="408"/>
      <c r="F24" s="408"/>
      <c r="G24" s="408"/>
      <c r="H24" s="408"/>
      <c r="I24" s="408"/>
      <c r="J24" s="12"/>
    </row>
    <row r="25" spans="1:10" x14ac:dyDescent="0.2">
      <c r="A25" s="11"/>
      <c r="B25" s="21"/>
      <c r="C25" s="408"/>
      <c r="D25" s="408"/>
      <c r="E25" s="408"/>
      <c r="F25" s="408"/>
      <c r="G25" s="408"/>
      <c r="H25" s="408"/>
      <c r="I25" s="408"/>
      <c r="J25" s="12"/>
    </row>
    <row r="26" spans="1:10" x14ac:dyDescent="0.2">
      <c r="A26" s="11"/>
      <c r="B26" s="21"/>
      <c r="C26" s="408"/>
      <c r="D26" s="408"/>
      <c r="E26" s="408"/>
      <c r="F26" s="408"/>
      <c r="G26" s="408"/>
      <c r="H26" s="408"/>
      <c r="I26" s="408"/>
      <c r="J26" s="12"/>
    </row>
    <row r="27" spans="1:10" x14ac:dyDescent="0.2">
      <c r="A27" s="11"/>
      <c r="B27" s="21"/>
      <c r="C27" s="408"/>
      <c r="D27" s="408"/>
      <c r="E27" s="408"/>
      <c r="F27" s="408"/>
      <c r="G27" s="408"/>
      <c r="H27" s="408"/>
      <c r="I27" s="408"/>
      <c r="J27" s="12"/>
    </row>
    <row r="28" spans="1:10" x14ac:dyDescent="0.2">
      <c r="A28" s="11"/>
      <c r="B28" s="21"/>
      <c r="C28" s="408"/>
      <c r="D28" s="408"/>
      <c r="E28" s="408"/>
      <c r="F28" s="408"/>
      <c r="G28" s="408"/>
      <c r="H28" s="408"/>
      <c r="I28" s="408"/>
      <c r="J28" s="12"/>
    </row>
    <row r="30" spans="1:10" x14ac:dyDescent="0.2">
      <c r="A30" s="207"/>
      <c r="B30" s="207"/>
      <c r="C30" s="207"/>
      <c r="D30" s="207"/>
      <c r="E30" s="207"/>
      <c r="J30" s="407" t="s">
        <v>11</v>
      </c>
    </row>
    <row r="31" spans="1:10" x14ac:dyDescent="0.2">
      <c r="A31" s="207"/>
      <c r="B31" s="207"/>
      <c r="C31" s="207"/>
      <c r="D31" s="207"/>
      <c r="E31" s="207"/>
      <c r="I31" s="387"/>
      <c r="J31" s="403" t="s">
        <v>877</v>
      </c>
    </row>
    <row r="32" spans="1:10" ht="15" customHeight="1" x14ac:dyDescent="0.2">
      <c r="A32" s="207"/>
      <c r="B32" s="207"/>
      <c r="C32" s="207"/>
      <c r="D32" s="207"/>
      <c r="E32" s="207"/>
      <c r="I32" s="387"/>
      <c r="J32" s="403" t="s">
        <v>879</v>
      </c>
    </row>
    <row r="33" spans="1:8" x14ac:dyDescent="0.2">
      <c r="A33" s="207" t="s">
        <v>10</v>
      </c>
      <c r="C33" s="207"/>
      <c r="D33" s="207"/>
      <c r="E33" s="207"/>
      <c r="H33" s="209" t="s">
        <v>82</v>
      </c>
    </row>
  </sheetData>
  <mergeCells count="19">
    <mergeCell ref="B7:B10"/>
    <mergeCell ref="C7:C10"/>
    <mergeCell ref="F7:H7"/>
    <mergeCell ref="C12:C22"/>
    <mergeCell ref="A23:B23"/>
    <mergeCell ref="G12:G22"/>
    <mergeCell ref="A7:A10"/>
    <mergeCell ref="I1:J1"/>
    <mergeCell ref="C5:I5"/>
    <mergeCell ref="D7:D10"/>
    <mergeCell ref="I6:J6"/>
    <mergeCell ref="C2:H2"/>
    <mergeCell ref="B3:H3"/>
    <mergeCell ref="J7:J10"/>
    <mergeCell ref="F8:F10"/>
    <mergeCell ref="G8:G10"/>
    <mergeCell ref="H8:H10"/>
    <mergeCell ref="I7:I10"/>
    <mergeCell ref="E7:E10"/>
  </mergeCells>
  <printOptions horizontalCentered="1" verticalCentered="1"/>
  <pageMargins left="0.70866141732283505" right="0.70866141732283505" top="0.23622047244094499" bottom="0" header="0.31496062992126" footer="0.31496062992126"/>
  <pageSetup paperSize="9" scale="95"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view="pageBreakPreview" zoomScale="68" zoomScaleNormal="100" zoomScaleSheetLayoutView="68" workbookViewId="0">
      <selection activeCell="R25" sqref="R25"/>
    </sheetView>
  </sheetViews>
  <sheetFormatPr defaultRowHeight="12.75" x14ac:dyDescent="0.2"/>
  <cols>
    <col min="2" max="2" width="12.7109375" customWidth="1"/>
    <col min="3" max="3" width="10.140625" customWidth="1"/>
    <col min="7" max="7" width="11.5703125" customWidth="1"/>
    <col min="8" max="8" width="10.42578125" customWidth="1"/>
    <col min="9" max="9" width="20.28515625" customWidth="1"/>
    <col min="10" max="10" width="10.42578125" customWidth="1"/>
    <col min="11" max="11" width="22.85546875" customWidth="1"/>
  </cols>
  <sheetData>
    <row r="1" spans="1:14" ht="18" x14ac:dyDescent="0.35">
      <c r="A1" s="725" t="s">
        <v>0</v>
      </c>
      <c r="B1" s="725"/>
      <c r="C1" s="725"/>
      <c r="D1" s="725"/>
      <c r="E1" s="725"/>
      <c r="F1" s="725"/>
      <c r="G1" s="725"/>
      <c r="H1" s="725"/>
      <c r="I1" s="725"/>
      <c r="J1" s="228"/>
      <c r="K1" s="291" t="s">
        <v>564</v>
      </c>
    </row>
    <row r="2" spans="1:14" ht="21" x14ac:dyDescent="0.35">
      <c r="A2" s="726" t="s">
        <v>651</v>
      </c>
      <c r="B2" s="726"/>
      <c r="C2" s="726"/>
      <c r="D2" s="726"/>
      <c r="E2" s="726"/>
      <c r="F2" s="726"/>
      <c r="G2" s="726"/>
      <c r="H2" s="726"/>
      <c r="I2" s="726"/>
      <c r="J2" s="726"/>
      <c r="K2" s="726"/>
    </row>
    <row r="3" spans="1:14" ht="15" x14ac:dyDescent="0.3">
      <c r="A3" s="201"/>
      <c r="B3" s="201"/>
      <c r="C3" s="201"/>
      <c r="D3" s="201"/>
      <c r="E3" s="201"/>
      <c r="F3" s="201"/>
      <c r="G3" s="201"/>
      <c r="H3" s="201"/>
      <c r="I3" s="201"/>
      <c r="J3" s="201"/>
    </row>
    <row r="4" spans="1:14" ht="18" x14ac:dyDescent="0.35">
      <c r="A4" s="725" t="s">
        <v>563</v>
      </c>
      <c r="B4" s="725"/>
      <c r="C4" s="725"/>
      <c r="D4" s="725"/>
      <c r="E4" s="725"/>
      <c r="F4" s="725"/>
      <c r="G4" s="725"/>
      <c r="H4" s="725"/>
      <c r="I4" s="725"/>
      <c r="J4" s="725"/>
    </row>
    <row r="5" spans="1:14" ht="15" x14ac:dyDescent="0.3">
      <c r="A5" s="202" t="s">
        <v>873</v>
      </c>
      <c r="B5" s="202"/>
      <c r="C5" s="202"/>
      <c r="D5" s="202"/>
      <c r="E5" s="202"/>
      <c r="F5" s="202"/>
      <c r="G5" s="202"/>
      <c r="H5" s="202"/>
      <c r="I5" s="202"/>
      <c r="J5" s="419" t="s">
        <v>820</v>
      </c>
    </row>
    <row r="6" spans="1:14" ht="25.5" customHeight="1" x14ac:dyDescent="0.2">
      <c r="A6" s="844" t="s">
        <v>1</v>
      </c>
      <c r="B6" s="842" t="s">
        <v>922</v>
      </c>
      <c r="C6" s="844" t="s">
        <v>399</v>
      </c>
      <c r="D6" s="650" t="s">
        <v>400</v>
      </c>
      <c r="E6" s="650"/>
      <c r="F6" s="650"/>
      <c r="G6" s="845" t="s">
        <v>403</v>
      </c>
      <c r="H6" s="846"/>
      <c r="I6" s="846"/>
      <c r="J6" s="847"/>
      <c r="K6" s="842" t="s">
        <v>407</v>
      </c>
    </row>
    <row r="7" spans="1:14" ht="63" customHeight="1" x14ac:dyDescent="0.2">
      <c r="A7" s="844"/>
      <c r="B7" s="843"/>
      <c r="C7" s="844"/>
      <c r="D7" s="38" t="s">
        <v>100</v>
      </c>
      <c r="E7" s="38" t="s">
        <v>401</v>
      </c>
      <c r="F7" s="38" t="s">
        <v>402</v>
      </c>
      <c r="G7" s="231" t="s">
        <v>404</v>
      </c>
      <c r="H7" s="231" t="s">
        <v>405</v>
      </c>
      <c r="I7" s="231" t="s">
        <v>406</v>
      </c>
      <c r="J7" s="231" t="s">
        <v>45</v>
      </c>
      <c r="K7" s="843"/>
    </row>
    <row r="8" spans="1:14" ht="15" x14ac:dyDescent="0.2">
      <c r="A8" s="204" t="s">
        <v>267</v>
      </c>
      <c r="B8" s="204">
        <v>2</v>
      </c>
      <c r="C8" s="204" t="s">
        <v>268</v>
      </c>
      <c r="D8" s="204">
        <v>3</v>
      </c>
      <c r="E8" s="204" t="s">
        <v>269</v>
      </c>
      <c r="F8" s="204">
        <v>4</v>
      </c>
      <c r="G8" s="204" t="s">
        <v>270</v>
      </c>
      <c r="H8" s="204">
        <v>5</v>
      </c>
      <c r="I8" s="204" t="s">
        <v>271</v>
      </c>
      <c r="J8" s="204">
        <v>6</v>
      </c>
      <c r="K8" s="204" t="s">
        <v>272</v>
      </c>
    </row>
    <row r="9" spans="1:14" x14ac:dyDescent="0.2">
      <c r="A9" s="8">
        <v>1</v>
      </c>
      <c r="B9" s="9" t="s">
        <v>862</v>
      </c>
      <c r="C9" s="8">
        <f>D9+E9+F9+G9+H9+I9+J9</f>
        <v>3</v>
      </c>
      <c r="D9" s="8">
        <v>1</v>
      </c>
      <c r="E9" s="8">
        <v>0</v>
      </c>
      <c r="F9" s="8">
        <v>1</v>
      </c>
      <c r="G9" s="8">
        <v>0</v>
      </c>
      <c r="H9" s="8">
        <v>1</v>
      </c>
      <c r="I9" s="8">
        <v>0</v>
      </c>
      <c r="J9" s="8">
        <v>0</v>
      </c>
      <c r="K9" s="9"/>
    </row>
    <row r="10" spans="1:14" x14ac:dyDescent="0.2">
      <c r="A10" s="8">
        <v>2</v>
      </c>
      <c r="B10" s="9" t="s">
        <v>863</v>
      </c>
      <c r="C10" s="8">
        <f t="shared" ref="C10:C19" si="0">D10+E10+F10+G10+H10+I10+J10</f>
        <v>17</v>
      </c>
      <c r="D10" s="8">
        <v>2</v>
      </c>
      <c r="E10" s="8">
        <v>3</v>
      </c>
      <c r="F10" s="8">
        <v>0</v>
      </c>
      <c r="G10" s="8"/>
      <c r="H10" s="8">
        <v>12</v>
      </c>
      <c r="I10" s="8">
        <v>0</v>
      </c>
      <c r="J10" s="8">
        <v>0</v>
      </c>
      <c r="K10" s="9"/>
    </row>
    <row r="11" spans="1:14" x14ac:dyDescent="0.2">
      <c r="A11" s="8">
        <v>3</v>
      </c>
      <c r="B11" s="9" t="s">
        <v>864</v>
      </c>
      <c r="C11" s="8">
        <f t="shared" si="0"/>
        <v>992</v>
      </c>
      <c r="D11" s="8">
        <v>3</v>
      </c>
      <c r="E11" s="8">
        <v>0</v>
      </c>
      <c r="F11" s="8">
        <v>0</v>
      </c>
      <c r="G11" s="8">
        <v>977</v>
      </c>
      <c r="H11" s="8">
        <v>0</v>
      </c>
      <c r="I11" s="8">
        <v>12</v>
      </c>
      <c r="J11" s="8">
        <v>0</v>
      </c>
      <c r="K11" s="9"/>
    </row>
    <row r="12" spans="1:14" x14ac:dyDescent="0.2">
      <c r="A12" s="8">
        <v>4</v>
      </c>
      <c r="B12" s="9" t="s">
        <v>865</v>
      </c>
      <c r="C12" s="8">
        <f t="shared" si="0"/>
        <v>0</v>
      </c>
      <c r="D12" s="8">
        <v>0</v>
      </c>
      <c r="E12" s="8">
        <v>0</v>
      </c>
      <c r="F12" s="8">
        <v>0</v>
      </c>
      <c r="G12" s="8">
        <v>0</v>
      </c>
      <c r="H12" s="8">
        <v>0</v>
      </c>
      <c r="I12" s="8">
        <v>0</v>
      </c>
      <c r="J12" s="8">
        <v>0</v>
      </c>
      <c r="K12" s="9"/>
    </row>
    <row r="13" spans="1:14" x14ac:dyDescent="0.2">
      <c r="A13" s="8">
        <v>5</v>
      </c>
      <c r="B13" s="9" t="s">
        <v>866</v>
      </c>
      <c r="C13" s="8">
        <f t="shared" si="0"/>
        <v>997</v>
      </c>
      <c r="D13" s="8">
        <v>5</v>
      </c>
      <c r="E13" s="8">
        <v>3</v>
      </c>
      <c r="F13" s="8">
        <v>977</v>
      </c>
      <c r="G13" s="8"/>
      <c r="H13" s="8"/>
      <c r="I13" s="8">
        <v>12</v>
      </c>
      <c r="J13" s="8">
        <v>0</v>
      </c>
      <c r="K13" s="9"/>
      <c r="N13" s="15" t="s">
        <v>408</v>
      </c>
    </row>
    <row r="14" spans="1:14" x14ac:dyDescent="0.2">
      <c r="A14" s="8">
        <v>6</v>
      </c>
      <c r="B14" s="9" t="s">
        <v>867</v>
      </c>
      <c r="C14" s="8">
        <f t="shared" si="0"/>
        <v>8</v>
      </c>
      <c r="D14" s="8">
        <v>6</v>
      </c>
      <c r="E14" s="8">
        <v>2</v>
      </c>
      <c r="F14" s="8">
        <v>0</v>
      </c>
      <c r="G14" s="8">
        <v>0</v>
      </c>
      <c r="H14" s="8">
        <v>0</v>
      </c>
      <c r="I14" s="8">
        <v>0</v>
      </c>
      <c r="J14" s="8">
        <v>0</v>
      </c>
      <c r="K14" s="9"/>
    </row>
    <row r="15" spans="1:14" x14ac:dyDescent="0.2">
      <c r="A15" s="8">
        <v>7</v>
      </c>
      <c r="B15" s="9" t="s">
        <v>868</v>
      </c>
      <c r="C15" s="8">
        <f t="shared" si="0"/>
        <v>11</v>
      </c>
      <c r="D15" s="8">
        <v>7</v>
      </c>
      <c r="E15" s="8">
        <v>3</v>
      </c>
      <c r="F15" s="8">
        <v>0</v>
      </c>
      <c r="G15" s="8">
        <v>1</v>
      </c>
      <c r="H15" s="8">
        <v>0</v>
      </c>
      <c r="I15" s="8">
        <v>0</v>
      </c>
      <c r="J15" s="8">
        <v>0</v>
      </c>
      <c r="K15" s="9"/>
    </row>
    <row r="16" spans="1:14" x14ac:dyDescent="0.2">
      <c r="A16" s="8">
        <v>8</v>
      </c>
      <c r="B16" s="9" t="s">
        <v>869</v>
      </c>
      <c r="C16" s="8">
        <f t="shared" si="0"/>
        <v>0</v>
      </c>
      <c r="D16" s="8">
        <v>0</v>
      </c>
      <c r="E16" s="8">
        <v>0</v>
      </c>
      <c r="F16" s="8">
        <v>0</v>
      </c>
      <c r="G16" s="8">
        <v>0</v>
      </c>
      <c r="H16" s="8">
        <v>0</v>
      </c>
      <c r="I16" s="8">
        <v>0</v>
      </c>
      <c r="J16" s="8">
        <v>0</v>
      </c>
      <c r="K16" s="9"/>
    </row>
    <row r="17" spans="1:11" x14ac:dyDescent="0.2">
      <c r="A17" s="8">
        <v>9</v>
      </c>
      <c r="B17" s="9" t="s">
        <v>870</v>
      </c>
      <c r="C17" s="8">
        <f t="shared" si="0"/>
        <v>7</v>
      </c>
      <c r="D17" s="8">
        <v>0</v>
      </c>
      <c r="E17" s="8">
        <v>7</v>
      </c>
      <c r="F17" s="8">
        <v>0</v>
      </c>
      <c r="G17" s="8">
        <v>0</v>
      </c>
      <c r="H17" s="8">
        <v>0</v>
      </c>
      <c r="I17" s="8">
        <v>0</v>
      </c>
      <c r="J17" s="8">
        <v>0</v>
      </c>
      <c r="K17" s="9"/>
    </row>
    <row r="18" spans="1:11" x14ac:dyDescent="0.2">
      <c r="A18" s="8">
        <v>10</v>
      </c>
      <c r="B18" s="9" t="s">
        <v>871</v>
      </c>
      <c r="C18" s="8">
        <f t="shared" si="0"/>
        <v>2</v>
      </c>
      <c r="D18" s="8">
        <v>0</v>
      </c>
      <c r="E18" s="8">
        <v>2</v>
      </c>
      <c r="F18" s="8">
        <v>0</v>
      </c>
      <c r="G18" s="8">
        <v>0</v>
      </c>
      <c r="H18" s="8">
        <v>0</v>
      </c>
      <c r="I18" s="8">
        <v>0</v>
      </c>
      <c r="J18" s="8">
        <v>0</v>
      </c>
      <c r="K18" s="9"/>
    </row>
    <row r="19" spans="1:11" x14ac:dyDescent="0.2">
      <c r="A19" s="8">
        <v>11</v>
      </c>
      <c r="B19" s="9" t="s">
        <v>872</v>
      </c>
      <c r="C19" s="8">
        <f t="shared" si="0"/>
        <v>4</v>
      </c>
      <c r="D19" s="8">
        <v>0</v>
      </c>
      <c r="E19" s="8">
        <v>4</v>
      </c>
      <c r="F19" s="8">
        <v>0</v>
      </c>
      <c r="G19" s="8">
        <v>0</v>
      </c>
      <c r="H19" s="8">
        <v>0</v>
      </c>
      <c r="I19" s="8">
        <v>0</v>
      </c>
      <c r="J19" s="8">
        <v>0</v>
      </c>
      <c r="K19" s="9"/>
    </row>
    <row r="20" spans="1:11" x14ac:dyDescent="0.2">
      <c r="A20" s="8"/>
      <c r="B20" s="537" t="s">
        <v>15</v>
      </c>
      <c r="C20" s="537">
        <f>SUM(C9:C19)</f>
        <v>2041</v>
      </c>
      <c r="D20" s="537">
        <f t="shared" ref="D20:J20" si="1">SUM(D9:D19)</f>
        <v>24</v>
      </c>
      <c r="E20" s="537">
        <f t="shared" si="1"/>
        <v>24</v>
      </c>
      <c r="F20" s="537">
        <f t="shared" si="1"/>
        <v>978</v>
      </c>
      <c r="G20" s="537">
        <f t="shared" si="1"/>
        <v>978</v>
      </c>
      <c r="H20" s="537">
        <f t="shared" si="1"/>
        <v>13</v>
      </c>
      <c r="I20" s="537">
        <f t="shared" si="1"/>
        <v>24</v>
      </c>
      <c r="J20" s="537">
        <f t="shared" si="1"/>
        <v>0</v>
      </c>
      <c r="K20" s="9"/>
    </row>
    <row r="21" spans="1:11" x14ac:dyDescent="0.2">
      <c r="A21" s="237"/>
      <c r="B21" s="11"/>
      <c r="C21" s="11"/>
      <c r="D21" s="11"/>
      <c r="E21" s="11"/>
      <c r="F21" s="11"/>
      <c r="G21" s="11"/>
      <c r="H21" s="11"/>
      <c r="I21" s="11"/>
      <c r="J21" s="11"/>
      <c r="K21" s="12"/>
    </row>
    <row r="22" spans="1:11" x14ac:dyDescent="0.2">
      <c r="A22" s="237"/>
      <c r="B22" s="11"/>
      <c r="C22" s="11"/>
      <c r="D22" s="11"/>
      <c r="E22" s="11"/>
      <c r="F22" s="11"/>
      <c r="G22" s="11"/>
      <c r="H22" s="11"/>
      <c r="I22" s="11"/>
      <c r="J22" s="11"/>
      <c r="K22" s="12"/>
    </row>
    <row r="23" spans="1:11" x14ac:dyDescent="0.2">
      <c r="A23" s="237"/>
      <c r="B23" s="11"/>
      <c r="C23" s="11"/>
      <c r="D23" s="11"/>
      <c r="E23" s="11"/>
      <c r="F23" s="11"/>
      <c r="G23" s="11"/>
      <c r="H23" s="11"/>
      <c r="I23" s="11"/>
      <c r="J23" s="11"/>
      <c r="K23" s="12"/>
    </row>
    <row r="24" spans="1:11" x14ac:dyDescent="0.2">
      <c r="A24" s="237"/>
      <c r="B24" s="11"/>
      <c r="C24" s="11"/>
      <c r="D24" s="11"/>
      <c r="E24" s="11"/>
      <c r="F24" s="11"/>
      <c r="G24" s="11"/>
      <c r="H24" s="11"/>
      <c r="I24" s="11"/>
      <c r="J24" s="11"/>
      <c r="K24" s="12"/>
    </row>
    <row r="25" spans="1:11" x14ac:dyDescent="0.2">
      <c r="A25" s="12"/>
      <c r="B25" s="12"/>
      <c r="C25" s="12"/>
      <c r="D25" s="12"/>
      <c r="E25" s="12"/>
      <c r="F25" s="12"/>
      <c r="G25" s="12"/>
      <c r="H25" s="12"/>
      <c r="I25" s="12"/>
      <c r="J25" s="12"/>
      <c r="K25" s="12"/>
    </row>
    <row r="26" spans="1:11" x14ac:dyDescent="0.2">
      <c r="A26" s="12"/>
      <c r="B26" s="12"/>
      <c r="C26" s="12"/>
      <c r="D26" s="12"/>
      <c r="E26" s="12"/>
      <c r="F26" s="12"/>
      <c r="G26" s="12"/>
      <c r="H26" s="12"/>
      <c r="I26" s="12"/>
      <c r="J26" s="12"/>
      <c r="K26" s="12"/>
    </row>
    <row r="29" spans="1:11" ht="12.75" customHeight="1" x14ac:dyDescent="0.2">
      <c r="A29" s="207"/>
      <c r="B29" s="207"/>
      <c r="C29" s="207"/>
      <c r="D29" s="207"/>
      <c r="E29" s="207"/>
      <c r="K29" s="403" t="s">
        <v>11</v>
      </c>
    </row>
    <row r="30" spans="1:11" x14ac:dyDescent="0.2">
      <c r="A30" s="207"/>
      <c r="B30" s="207"/>
      <c r="C30" s="207"/>
      <c r="D30" s="207"/>
      <c r="E30" s="207"/>
      <c r="K30" s="403" t="s">
        <v>877</v>
      </c>
    </row>
    <row r="31" spans="1:11" ht="12.75" customHeight="1" x14ac:dyDescent="0.2">
      <c r="A31" s="207"/>
      <c r="B31" s="207"/>
      <c r="C31" s="207"/>
      <c r="D31" s="207"/>
      <c r="E31" s="207"/>
      <c r="J31" s="355"/>
      <c r="K31" s="403" t="s">
        <v>879</v>
      </c>
    </row>
    <row r="32" spans="1:11" x14ac:dyDescent="0.2">
      <c r="A32" s="207" t="s">
        <v>10</v>
      </c>
      <c r="B32" s="207"/>
      <c r="D32" s="207"/>
      <c r="E32" s="207"/>
      <c r="K32" s="209" t="s">
        <v>82</v>
      </c>
    </row>
  </sheetData>
  <mergeCells count="9">
    <mergeCell ref="K6:K7"/>
    <mergeCell ref="A1:I1"/>
    <mergeCell ref="A2:K2"/>
    <mergeCell ref="A4:J4"/>
    <mergeCell ref="A6:A7"/>
    <mergeCell ref="C6:C7"/>
    <mergeCell ref="D6:F6"/>
    <mergeCell ref="G6:J6"/>
    <mergeCell ref="B6:B7"/>
  </mergeCells>
  <printOptions horizontalCentered="1" verticalCentered="1"/>
  <pageMargins left="0.70866141732283505" right="0.70866141732283505" top="0.23622047244094499" bottom="0" header="0.31496062992126" footer="0.31496062992126"/>
  <pageSetup paperSize="9" scale="9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topLeftCell="A13" zoomScale="80" zoomScaleNormal="100" zoomScaleSheetLayoutView="80" workbookViewId="0">
      <selection activeCell="R25" sqref="R25"/>
    </sheetView>
  </sheetViews>
  <sheetFormatPr defaultRowHeight="12.75" x14ac:dyDescent="0.2"/>
  <cols>
    <col min="1" max="1" width="5.28515625" style="207" customWidth="1"/>
    <col min="2" max="2" width="8.5703125" style="207" customWidth="1"/>
    <col min="3" max="3" width="32.140625" style="207" customWidth="1"/>
    <col min="4" max="4" width="15.140625" style="207" customWidth="1"/>
    <col min="5" max="6" width="11.7109375" style="207" customWidth="1"/>
    <col min="7" max="7" width="13.7109375" style="207" customWidth="1"/>
    <col min="8" max="8" width="20.140625" style="207" customWidth="1"/>
    <col min="9" max="16384" width="9.140625" style="207"/>
  </cols>
  <sheetData>
    <row r="1" spans="1:8" x14ac:dyDescent="0.2">
      <c r="A1" s="207" t="s">
        <v>9</v>
      </c>
      <c r="H1" s="221" t="s">
        <v>566</v>
      </c>
    </row>
    <row r="2" spans="1:8" s="211" customFormat="1" ht="15.75" x14ac:dyDescent="0.25">
      <c r="A2" s="796" t="s">
        <v>0</v>
      </c>
      <c r="B2" s="796"/>
      <c r="C2" s="796"/>
      <c r="D2" s="796"/>
      <c r="E2" s="796"/>
      <c r="F2" s="796"/>
      <c r="G2" s="796"/>
      <c r="H2" s="796"/>
    </row>
    <row r="3" spans="1:8" s="211" customFormat="1" ht="20.25" customHeight="1" x14ac:dyDescent="0.3">
      <c r="A3" s="797" t="s">
        <v>651</v>
      </c>
      <c r="B3" s="797"/>
      <c r="C3" s="797"/>
      <c r="D3" s="797"/>
      <c r="E3" s="797"/>
      <c r="F3" s="797"/>
      <c r="G3" s="797"/>
      <c r="H3" s="797"/>
    </row>
    <row r="5" spans="1:8" s="211" customFormat="1" ht="15.75" x14ac:dyDescent="0.25">
      <c r="A5" s="848" t="s">
        <v>565</v>
      </c>
      <c r="B5" s="848"/>
      <c r="C5" s="848"/>
      <c r="D5" s="848"/>
      <c r="E5" s="848"/>
      <c r="F5" s="848"/>
      <c r="G5" s="848"/>
      <c r="H5" s="849"/>
    </row>
    <row r="7" spans="1:8" x14ac:dyDescent="0.2">
      <c r="A7" s="354" t="s">
        <v>873</v>
      </c>
      <c r="B7" s="354"/>
      <c r="C7" s="213"/>
      <c r="D7" s="213"/>
      <c r="E7" s="213"/>
      <c r="F7" s="213"/>
      <c r="G7" s="213"/>
    </row>
    <row r="9" spans="1:8" ht="13.9" customHeight="1" x14ac:dyDescent="0.25">
      <c r="A9" s="222"/>
      <c r="B9" s="850" t="s">
        <v>287</v>
      </c>
      <c r="C9" s="850" t="s">
        <v>288</v>
      </c>
      <c r="D9" s="852" t="s">
        <v>289</v>
      </c>
      <c r="E9" s="853"/>
      <c r="F9" s="853"/>
      <c r="G9" s="854"/>
      <c r="H9" s="850" t="s">
        <v>76</v>
      </c>
    </row>
    <row r="10" spans="1:8" s="214" customFormat="1" ht="25.5" x14ac:dyDescent="0.2">
      <c r="A10" s="207"/>
      <c r="B10" s="851"/>
      <c r="C10" s="851"/>
      <c r="D10" s="493" t="s">
        <v>290</v>
      </c>
      <c r="E10" s="493" t="s">
        <v>291</v>
      </c>
      <c r="F10" s="493" t="s">
        <v>292</v>
      </c>
      <c r="G10" s="493" t="s">
        <v>15</v>
      </c>
      <c r="H10" s="851"/>
    </row>
    <row r="11" spans="1:8" s="214" customFormat="1" ht="39.75" customHeight="1" x14ac:dyDescent="0.2">
      <c r="A11" s="215"/>
      <c r="B11" s="223" t="s">
        <v>267</v>
      </c>
      <c r="C11" s="223" t="s">
        <v>268</v>
      </c>
      <c r="D11" s="223" t="s">
        <v>269</v>
      </c>
      <c r="E11" s="223" t="s">
        <v>270</v>
      </c>
      <c r="F11" s="223">
        <v>5</v>
      </c>
      <c r="G11" s="223" t="s">
        <v>272</v>
      </c>
      <c r="H11" s="223" t="s">
        <v>273</v>
      </c>
    </row>
    <row r="12" spans="1:8" s="214" customFormat="1" ht="15" x14ac:dyDescent="0.25">
      <c r="A12" s="216"/>
      <c r="B12" s="225" t="s">
        <v>27</v>
      </c>
      <c r="C12" s="855" t="s">
        <v>296</v>
      </c>
      <c r="D12" s="856"/>
      <c r="E12" s="856"/>
      <c r="F12" s="856"/>
      <c r="G12" s="856"/>
      <c r="H12" s="857"/>
    </row>
    <row r="13" spans="1:8" s="214" customFormat="1" ht="15" x14ac:dyDescent="0.25">
      <c r="A13" s="216"/>
      <c r="B13" s="503" t="s">
        <v>27</v>
      </c>
      <c r="C13" s="504" t="s">
        <v>296</v>
      </c>
      <c r="D13" s="505"/>
      <c r="E13" s="505"/>
      <c r="F13" s="505"/>
      <c r="G13" s="505"/>
      <c r="H13" s="505"/>
    </row>
    <row r="14" spans="1:8" s="224" customFormat="1" ht="15" customHeight="1" x14ac:dyDescent="0.2">
      <c r="B14" s="504"/>
      <c r="C14" s="504" t="s">
        <v>897</v>
      </c>
      <c r="D14" s="506">
        <v>1</v>
      </c>
      <c r="E14" s="506">
        <v>0</v>
      </c>
      <c r="F14" s="506">
        <v>0</v>
      </c>
      <c r="G14" s="507">
        <f t="shared" ref="G14:G23" si="0">SUM(D14:F14)</f>
        <v>1</v>
      </c>
      <c r="H14" s="503"/>
    </row>
    <row r="15" spans="1:8" s="226" customFormat="1" x14ac:dyDescent="0.2">
      <c r="B15" s="508"/>
      <c r="C15" s="509" t="s">
        <v>898</v>
      </c>
      <c r="D15" s="510">
        <v>1</v>
      </c>
      <c r="E15" s="506">
        <v>0</v>
      </c>
      <c r="F15" s="506">
        <v>0</v>
      </c>
      <c r="G15" s="507">
        <f t="shared" si="0"/>
        <v>1</v>
      </c>
      <c r="H15" s="503"/>
    </row>
    <row r="16" spans="1:8" ht="14.25" x14ac:dyDescent="0.2">
      <c r="A16" s="218"/>
      <c r="B16" s="511"/>
      <c r="C16" s="509" t="s">
        <v>899</v>
      </c>
      <c r="D16" s="510">
        <v>1</v>
      </c>
      <c r="E16" s="506">
        <v>0</v>
      </c>
      <c r="F16" s="506">
        <v>0</v>
      </c>
      <c r="G16" s="507">
        <f t="shared" si="0"/>
        <v>1</v>
      </c>
      <c r="H16" s="503"/>
    </row>
    <row r="17" spans="1:8" x14ac:dyDescent="0.2">
      <c r="B17" s="508"/>
      <c r="C17" s="509" t="s">
        <v>900</v>
      </c>
      <c r="D17" s="510">
        <v>1</v>
      </c>
      <c r="E17" s="506">
        <v>0</v>
      </c>
      <c r="F17" s="506">
        <v>0</v>
      </c>
      <c r="G17" s="507">
        <f t="shared" si="0"/>
        <v>1</v>
      </c>
      <c r="H17" s="503"/>
    </row>
    <row r="18" spans="1:8" s="139" customFormat="1" x14ac:dyDescent="0.2">
      <c r="B18" s="508"/>
      <c r="C18" s="509" t="s">
        <v>901</v>
      </c>
      <c r="D18" s="510">
        <v>0</v>
      </c>
      <c r="E18" s="510">
        <v>11</v>
      </c>
      <c r="F18" s="506">
        <v>0</v>
      </c>
      <c r="G18" s="507">
        <f t="shared" si="0"/>
        <v>11</v>
      </c>
      <c r="H18" s="503"/>
    </row>
    <row r="19" spans="1:8" s="139" customFormat="1" x14ac:dyDescent="0.2">
      <c r="B19" s="508"/>
      <c r="C19" s="509" t="s">
        <v>902</v>
      </c>
      <c r="D19" s="510">
        <v>0</v>
      </c>
      <c r="E19" s="510">
        <v>11</v>
      </c>
      <c r="F19" s="506">
        <v>0</v>
      </c>
      <c r="G19" s="507">
        <f t="shared" si="0"/>
        <v>11</v>
      </c>
      <c r="H19" s="503"/>
    </row>
    <row r="20" spans="1:8" s="139" customFormat="1" x14ac:dyDescent="0.2">
      <c r="B20" s="508"/>
      <c r="C20" s="509" t="s">
        <v>903</v>
      </c>
      <c r="D20" s="510">
        <v>0</v>
      </c>
      <c r="E20" s="510">
        <v>15</v>
      </c>
      <c r="F20" s="506">
        <v>0</v>
      </c>
      <c r="G20" s="507">
        <f t="shared" si="0"/>
        <v>15</v>
      </c>
      <c r="H20" s="503"/>
    </row>
    <row r="21" spans="1:8" s="139" customFormat="1" ht="21.75" customHeight="1" x14ac:dyDescent="0.2">
      <c r="B21" s="508"/>
      <c r="C21" s="509" t="s">
        <v>904</v>
      </c>
      <c r="D21" s="510">
        <v>0</v>
      </c>
      <c r="E21" s="510">
        <v>32</v>
      </c>
      <c r="F21" s="506">
        <v>0</v>
      </c>
      <c r="G21" s="507">
        <f t="shared" si="0"/>
        <v>32</v>
      </c>
      <c r="H21" s="503"/>
    </row>
    <row r="22" spans="1:8" s="139" customFormat="1" x14ac:dyDescent="0.2">
      <c r="A22" s="220" t="s">
        <v>286</v>
      </c>
      <c r="B22" s="508"/>
      <c r="C22" s="509" t="s">
        <v>905</v>
      </c>
      <c r="D22" s="510">
        <v>0</v>
      </c>
      <c r="E22" s="510">
        <v>0</v>
      </c>
      <c r="F22" s="510">
        <v>42</v>
      </c>
      <c r="G22" s="507">
        <f t="shared" si="0"/>
        <v>42</v>
      </c>
      <c r="H22" s="503"/>
    </row>
    <row r="23" spans="1:8" x14ac:dyDescent="0.2">
      <c r="B23" s="508"/>
      <c r="C23" s="509" t="s">
        <v>15</v>
      </c>
      <c r="D23" s="512">
        <f>SUM(D14:D22)</f>
        <v>4</v>
      </c>
      <c r="E23" s="512">
        <f>SUM(E14:E22)</f>
        <v>69</v>
      </c>
      <c r="F23" s="512">
        <f>SUM(F14:F22)</f>
        <v>42</v>
      </c>
      <c r="G23" s="507">
        <f t="shared" si="0"/>
        <v>115</v>
      </c>
      <c r="H23" s="512"/>
    </row>
    <row r="24" spans="1:8" x14ac:dyDescent="0.2">
      <c r="B24" s="144"/>
      <c r="C24" s="227"/>
      <c r="D24" s="144"/>
      <c r="E24" s="144"/>
      <c r="F24" s="144"/>
      <c r="G24" s="144"/>
      <c r="H24" s="142"/>
    </row>
    <row r="25" spans="1:8" x14ac:dyDescent="0.2">
      <c r="B25" s="225" t="s">
        <v>31</v>
      </c>
      <c r="C25" s="855" t="s">
        <v>475</v>
      </c>
      <c r="D25" s="856"/>
      <c r="E25" s="856"/>
      <c r="F25" s="856"/>
      <c r="G25" s="856"/>
      <c r="H25" s="857"/>
    </row>
    <row r="26" spans="1:8" x14ac:dyDescent="0.2">
      <c r="B26" s="219">
        <v>1</v>
      </c>
      <c r="C26" s="504" t="s">
        <v>906</v>
      </c>
      <c r="D26" s="513">
        <v>1</v>
      </c>
      <c r="E26" s="513">
        <v>0</v>
      </c>
      <c r="F26" s="513">
        <v>0</v>
      </c>
      <c r="G26" s="507">
        <f t="shared" ref="G26:G34" si="1">SUM(D26:F26)</f>
        <v>1</v>
      </c>
      <c r="H26" s="142"/>
    </row>
    <row r="27" spans="1:8" x14ac:dyDescent="0.2">
      <c r="B27" s="144">
        <v>2</v>
      </c>
      <c r="C27" s="504" t="s">
        <v>907</v>
      </c>
      <c r="D27" s="513">
        <v>1</v>
      </c>
      <c r="E27" s="513">
        <v>2</v>
      </c>
      <c r="F27" s="510">
        <v>0</v>
      </c>
      <c r="G27" s="507">
        <f t="shared" si="1"/>
        <v>3</v>
      </c>
      <c r="H27" s="144"/>
    </row>
    <row r="28" spans="1:8" x14ac:dyDescent="0.2">
      <c r="B28" s="219">
        <v>3</v>
      </c>
      <c r="C28" s="509" t="s">
        <v>908</v>
      </c>
      <c r="D28" s="510">
        <v>1</v>
      </c>
      <c r="E28" s="510">
        <v>0</v>
      </c>
      <c r="F28" s="510">
        <v>0</v>
      </c>
      <c r="G28" s="507">
        <f t="shared" si="1"/>
        <v>1</v>
      </c>
      <c r="H28" s="144"/>
    </row>
    <row r="29" spans="1:8" x14ac:dyDescent="0.2">
      <c r="B29" s="144">
        <v>4</v>
      </c>
      <c r="C29" s="509" t="s">
        <v>909</v>
      </c>
      <c r="D29" s="510">
        <v>1</v>
      </c>
      <c r="E29" s="510">
        <v>0</v>
      </c>
      <c r="F29" s="510">
        <v>0</v>
      </c>
      <c r="G29" s="507">
        <f t="shared" si="1"/>
        <v>1</v>
      </c>
      <c r="H29" s="144"/>
    </row>
    <row r="30" spans="1:8" x14ac:dyDescent="0.2">
      <c r="B30" s="219">
        <v>5</v>
      </c>
      <c r="C30" s="509" t="s">
        <v>910</v>
      </c>
      <c r="D30" s="510">
        <v>1</v>
      </c>
      <c r="E30" s="510">
        <v>0</v>
      </c>
      <c r="F30" s="510">
        <v>0</v>
      </c>
      <c r="G30" s="507">
        <f t="shared" si="1"/>
        <v>1</v>
      </c>
      <c r="H30" s="144"/>
    </row>
    <row r="31" spans="1:8" x14ac:dyDescent="0.2">
      <c r="B31" s="144">
        <v>6</v>
      </c>
      <c r="C31" s="509" t="s">
        <v>911</v>
      </c>
      <c r="D31" s="510">
        <v>1</v>
      </c>
      <c r="E31" s="510">
        <v>15</v>
      </c>
      <c r="F31" s="510">
        <v>0</v>
      </c>
      <c r="G31" s="507">
        <f t="shared" si="1"/>
        <v>16</v>
      </c>
      <c r="H31" s="144"/>
    </row>
    <row r="32" spans="1:8" x14ac:dyDescent="0.2">
      <c r="B32" s="219">
        <v>7</v>
      </c>
      <c r="C32" s="509" t="s">
        <v>912</v>
      </c>
      <c r="D32" s="510">
        <v>1</v>
      </c>
      <c r="E32" s="510">
        <v>0</v>
      </c>
      <c r="F32" s="510">
        <v>0</v>
      </c>
      <c r="G32" s="507">
        <f t="shared" si="1"/>
        <v>1</v>
      </c>
      <c r="H32" s="144"/>
    </row>
    <row r="33" spans="2:8" x14ac:dyDescent="0.2">
      <c r="B33" s="144">
        <v>8</v>
      </c>
      <c r="C33" s="508" t="s">
        <v>913</v>
      </c>
      <c r="D33" s="510">
        <v>1</v>
      </c>
      <c r="E33" s="510">
        <v>0</v>
      </c>
      <c r="F33" s="510">
        <v>0</v>
      </c>
      <c r="G33" s="507">
        <f t="shared" si="1"/>
        <v>1</v>
      </c>
      <c r="H33" s="144"/>
    </row>
    <row r="34" spans="2:8" x14ac:dyDescent="0.2">
      <c r="B34" s="219">
        <v>9</v>
      </c>
      <c r="C34" s="508" t="s">
        <v>914</v>
      </c>
      <c r="D34" s="510">
        <v>0</v>
      </c>
      <c r="E34" s="510">
        <v>0</v>
      </c>
      <c r="F34" s="510">
        <v>0</v>
      </c>
      <c r="G34" s="507">
        <f t="shared" si="1"/>
        <v>0</v>
      </c>
      <c r="H34" s="144"/>
    </row>
    <row r="35" spans="2:8" x14ac:dyDescent="0.2">
      <c r="B35" s="144">
        <v>10</v>
      </c>
      <c r="C35" s="508" t="s">
        <v>15</v>
      </c>
      <c r="D35" s="512">
        <f>SUM(D26:D34)</f>
        <v>8</v>
      </c>
      <c r="E35" s="512">
        <f>SUM(E26:E34)</f>
        <v>17</v>
      </c>
      <c r="F35" s="512">
        <f>SUM(F26:F34)</f>
        <v>0</v>
      </c>
      <c r="G35" s="512">
        <f>SUM(G26:G34)</f>
        <v>25</v>
      </c>
      <c r="H35" s="144"/>
    </row>
    <row r="36" spans="2:8" x14ac:dyDescent="0.2">
      <c r="B36" s="214"/>
      <c r="C36" s="214"/>
      <c r="D36" s="214"/>
      <c r="E36" s="214"/>
      <c r="F36" s="214"/>
      <c r="G36" s="214"/>
      <c r="H36" s="214"/>
    </row>
    <row r="37" spans="2:8" x14ac:dyDescent="0.2">
      <c r="B37" s="214"/>
      <c r="C37" s="214"/>
      <c r="D37" s="214"/>
      <c r="E37" s="214"/>
      <c r="F37" s="214"/>
      <c r="G37" s="214"/>
      <c r="H37" s="214"/>
    </row>
    <row r="38" spans="2:8" x14ac:dyDescent="0.2">
      <c r="B38" s="214"/>
      <c r="C38" s="214"/>
      <c r="D38" s="214"/>
      <c r="E38" s="214"/>
      <c r="F38" s="214"/>
      <c r="G38" s="214"/>
      <c r="H38" s="214"/>
    </row>
    <row r="39" spans="2:8" x14ac:dyDescent="0.2">
      <c r="B39" s="214"/>
      <c r="C39" s="214"/>
      <c r="D39" s="214"/>
      <c r="E39" s="214"/>
      <c r="F39" s="214"/>
      <c r="G39" s="214"/>
      <c r="H39" s="214"/>
    </row>
    <row r="40" spans="2:8" x14ac:dyDescent="0.2">
      <c r="B40" s="214"/>
      <c r="C40" s="214"/>
      <c r="D40" s="214"/>
      <c r="E40" s="214"/>
      <c r="F40" s="214"/>
      <c r="G40" s="214"/>
      <c r="H40" s="214"/>
    </row>
    <row r="41" spans="2:8" ht="12.75" customHeight="1" x14ac:dyDescent="0.2">
      <c r="D41" s="858" t="s">
        <v>11</v>
      </c>
      <c r="E41" s="858"/>
      <c r="F41" s="858"/>
      <c r="G41" s="858"/>
    </row>
    <row r="42" spans="2:8" ht="12.75" customHeight="1" x14ac:dyDescent="0.2">
      <c r="D42" s="859" t="s">
        <v>877</v>
      </c>
      <c r="E42" s="859"/>
      <c r="F42" s="859"/>
      <c r="G42" s="859"/>
    </row>
    <row r="43" spans="2:8" ht="12.75" customHeight="1" x14ac:dyDescent="0.2">
      <c r="D43" s="859" t="s">
        <v>85</v>
      </c>
      <c r="E43" s="859"/>
      <c r="F43" s="859"/>
      <c r="G43" s="859"/>
    </row>
    <row r="44" spans="2:8" x14ac:dyDescent="0.2">
      <c r="B44" s="207" t="s">
        <v>10</v>
      </c>
    </row>
  </sheetData>
  <mergeCells count="12">
    <mergeCell ref="C12:H12"/>
    <mergeCell ref="D41:G41"/>
    <mergeCell ref="D42:G42"/>
    <mergeCell ref="D43:G43"/>
    <mergeCell ref="C25:H25"/>
    <mergeCell ref="A2:H2"/>
    <mergeCell ref="A3:H3"/>
    <mergeCell ref="A5:H5"/>
    <mergeCell ref="B9:B10"/>
    <mergeCell ref="C9:C10"/>
    <mergeCell ref="D9:G9"/>
    <mergeCell ref="H9:H10"/>
  </mergeCells>
  <printOptions horizontalCentered="1" verticalCentered="1"/>
  <pageMargins left="0.70866141732283505" right="0.70866141732283505" top="0.23622047244094499" bottom="0" header="0.31496062992126" footer="0.31496062992126"/>
  <pageSetup paperSize="9" scale="92"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view="pageBreakPreview" zoomScaleSheetLayoutView="100" workbookViewId="0">
      <selection activeCell="R25" sqref="R25"/>
    </sheetView>
  </sheetViews>
  <sheetFormatPr defaultRowHeight="12.75" x14ac:dyDescent="0.2"/>
  <cols>
    <col min="1" max="1" width="8.28515625" customWidth="1"/>
    <col min="2" max="2" width="20.5703125" bestFit="1" customWidth="1"/>
    <col min="3" max="3" width="17.28515625" customWidth="1"/>
    <col min="4" max="4" width="21" customWidth="1"/>
    <col min="5" max="5" width="21.140625" customWidth="1"/>
    <col min="6" max="6" width="20.7109375" customWidth="1"/>
    <col min="7" max="7" width="34.140625" customWidth="1"/>
  </cols>
  <sheetData>
    <row r="1" spans="1:7" ht="18" x14ac:dyDescent="0.35">
      <c r="A1" s="725" t="s">
        <v>0</v>
      </c>
      <c r="B1" s="725"/>
      <c r="C1" s="725"/>
      <c r="D1" s="725"/>
      <c r="E1" s="725"/>
      <c r="F1" s="725"/>
      <c r="G1" s="199" t="s">
        <v>705</v>
      </c>
    </row>
    <row r="2" spans="1:7" ht="21" x14ac:dyDescent="0.35">
      <c r="A2" s="726" t="s">
        <v>651</v>
      </c>
      <c r="B2" s="726"/>
      <c r="C2" s="726"/>
      <c r="D2" s="726"/>
      <c r="E2" s="726"/>
      <c r="F2" s="726"/>
      <c r="G2" s="726"/>
    </row>
    <row r="3" spans="1:7" ht="15" x14ac:dyDescent="0.3">
      <c r="A3" s="201"/>
      <c r="B3" s="201"/>
    </row>
    <row r="4" spans="1:7" ht="18" customHeight="1" x14ac:dyDescent="0.35">
      <c r="A4" s="727" t="s">
        <v>706</v>
      </c>
      <c r="B4" s="727"/>
      <c r="C4" s="727"/>
      <c r="D4" s="727"/>
      <c r="E4" s="727"/>
      <c r="F4" s="727"/>
      <c r="G4" s="727"/>
    </row>
    <row r="5" spans="1:7" x14ac:dyDescent="0.2">
      <c r="A5" s="14" t="s">
        <v>874</v>
      </c>
    </row>
    <row r="6" spans="1:7" ht="12.75" customHeight="1" x14ac:dyDescent="0.2">
      <c r="F6" s="728" t="s">
        <v>820</v>
      </c>
      <c r="G6" s="728"/>
    </row>
    <row r="7" spans="1:7" ht="59.25" customHeight="1" x14ac:dyDescent="0.2">
      <c r="A7" s="330" t="s">
        <v>72</v>
      </c>
      <c r="B7" s="330" t="s">
        <v>35</v>
      </c>
      <c r="C7" s="298" t="s">
        <v>707</v>
      </c>
      <c r="D7" s="298" t="s">
        <v>708</v>
      </c>
      <c r="E7" s="298" t="s">
        <v>709</v>
      </c>
      <c r="F7" s="298" t="s">
        <v>710</v>
      </c>
      <c r="G7" s="298" t="s">
        <v>711</v>
      </c>
    </row>
    <row r="8" spans="1:7" s="199" customFormat="1" ht="15" x14ac:dyDescent="0.25">
      <c r="A8" s="233">
        <v>1</v>
      </c>
      <c r="B8" s="233">
        <v>2</v>
      </c>
      <c r="C8" s="204" t="s">
        <v>269</v>
      </c>
      <c r="D8" s="204" t="s">
        <v>270</v>
      </c>
      <c r="E8" s="204" t="s">
        <v>271</v>
      </c>
      <c r="F8" s="204" t="s">
        <v>272</v>
      </c>
      <c r="G8" s="204" t="s">
        <v>273</v>
      </c>
    </row>
    <row r="9" spans="1:7" ht="12.75" customHeight="1" x14ac:dyDescent="0.2">
      <c r="A9" s="8">
        <v>1</v>
      </c>
      <c r="B9" s="9" t="s">
        <v>862</v>
      </c>
      <c r="C9" s="459">
        <v>1981</v>
      </c>
      <c r="D9" s="459">
        <v>85</v>
      </c>
      <c r="E9" s="459">
        <v>3</v>
      </c>
      <c r="F9" s="459">
        <v>0</v>
      </c>
      <c r="G9" s="459">
        <v>85</v>
      </c>
    </row>
    <row r="10" spans="1:7" ht="12.75" customHeight="1" x14ac:dyDescent="0.2">
      <c r="A10" s="8">
        <v>2</v>
      </c>
      <c r="B10" s="9" t="s">
        <v>863</v>
      </c>
      <c r="C10" s="459">
        <v>0</v>
      </c>
      <c r="D10" s="459">
        <v>0</v>
      </c>
      <c r="E10" s="459">
        <v>0</v>
      </c>
      <c r="F10" s="459">
        <v>0</v>
      </c>
      <c r="G10" s="459">
        <v>0</v>
      </c>
    </row>
    <row r="11" spans="1:7" x14ac:dyDescent="0.2">
      <c r="A11" s="8">
        <v>3</v>
      </c>
      <c r="B11" s="9" t="s">
        <v>864</v>
      </c>
      <c r="C11" s="459">
        <v>0</v>
      </c>
      <c r="D11" s="459">
        <v>0</v>
      </c>
      <c r="E11" s="459">
        <v>0</v>
      </c>
      <c r="F11" s="459">
        <v>0</v>
      </c>
      <c r="G11" s="459">
        <v>0</v>
      </c>
    </row>
    <row r="12" spans="1:7" x14ac:dyDescent="0.2">
      <c r="A12" s="8">
        <v>4</v>
      </c>
      <c r="B12" s="9" t="s">
        <v>865</v>
      </c>
      <c r="C12" s="459">
        <v>0</v>
      </c>
      <c r="D12" s="459">
        <v>0</v>
      </c>
      <c r="E12" s="459">
        <v>0</v>
      </c>
      <c r="F12" s="459">
        <v>0</v>
      </c>
      <c r="G12" s="459">
        <v>0</v>
      </c>
    </row>
    <row r="13" spans="1:7" x14ac:dyDescent="0.2">
      <c r="A13" s="8">
        <v>5</v>
      </c>
      <c r="B13" s="9" t="s">
        <v>866</v>
      </c>
      <c r="C13" s="459">
        <v>0</v>
      </c>
      <c r="D13" s="459">
        <v>0</v>
      </c>
      <c r="E13" s="459">
        <v>0</v>
      </c>
      <c r="F13" s="459">
        <v>0</v>
      </c>
      <c r="G13" s="459">
        <v>0</v>
      </c>
    </row>
    <row r="14" spans="1:7" x14ac:dyDescent="0.2">
      <c r="A14" s="8">
        <v>6</v>
      </c>
      <c r="B14" s="9" t="s">
        <v>867</v>
      </c>
      <c r="C14" s="459">
        <v>545</v>
      </c>
      <c r="D14" s="459">
        <v>0</v>
      </c>
      <c r="E14" s="459">
        <v>7</v>
      </c>
      <c r="F14" s="459">
        <v>9</v>
      </c>
      <c r="G14" s="459">
        <v>0</v>
      </c>
    </row>
    <row r="15" spans="1:7" x14ac:dyDescent="0.2">
      <c r="A15" s="8">
        <v>7</v>
      </c>
      <c r="B15" s="9" t="s">
        <v>868</v>
      </c>
      <c r="C15" s="459">
        <v>618</v>
      </c>
      <c r="D15" s="459">
        <v>0</v>
      </c>
      <c r="E15" s="459">
        <v>0</v>
      </c>
      <c r="F15" s="459">
        <v>0</v>
      </c>
      <c r="G15" s="459">
        <v>10</v>
      </c>
    </row>
    <row r="16" spans="1:7" x14ac:dyDescent="0.2">
      <c r="A16" s="8">
        <v>8</v>
      </c>
      <c r="B16" s="9" t="s">
        <v>869</v>
      </c>
      <c r="C16" s="459">
        <v>0</v>
      </c>
      <c r="D16" s="459">
        <v>0</v>
      </c>
      <c r="E16" s="459">
        <v>0</v>
      </c>
      <c r="F16" s="459">
        <v>0</v>
      </c>
      <c r="G16" s="459">
        <v>0</v>
      </c>
    </row>
    <row r="17" spans="1:13" ht="15.75" x14ac:dyDescent="0.25">
      <c r="A17" s="329">
        <v>9</v>
      </c>
      <c r="B17" s="9" t="s">
        <v>870</v>
      </c>
      <c r="C17" s="459">
        <v>0</v>
      </c>
      <c r="D17" s="459">
        <v>0</v>
      </c>
      <c r="E17" s="459">
        <v>0</v>
      </c>
      <c r="F17" s="459">
        <v>0</v>
      </c>
      <c r="G17" s="459">
        <v>0</v>
      </c>
    </row>
    <row r="18" spans="1:13" x14ac:dyDescent="0.2">
      <c r="A18" s="8">
        <v>10</v>
      </c>
      <c r="B18" s="9" t="s">
        <v>871</v>
      </c>
      <c r="C18" s="8">
        <v>704</v>
      </c>
      <c r="D18" s="8">
        <v>704</v>
      </c>
      <c r="E18" s="8">
        <v>0</v>
      </c>
      <c r="F18" s="8">
        <v>0</v>
      </c>
      <c r="G18" s="8">
        <v>704</v>
      </c>
    </row>
    <row r="19" spans="1:13" x14ac:dyDescent="0.2">
      <c r="A19" s="8">
        <v>11</v>
      </c>
      <c r="B19" s="9" t="s">
        <v>872</v>
      </c>
      <c r="C19" s="459">
        <v>0</v>
      </c>
      <c r="D19" s="459">
        <v>0</v>
      </c>
      <c r="E19" s="459">
        <v>0</v>
      </c>
      <c r="F19" s="459">
        <v>0</v>
      </c>
      <c r="G19" s="459">
        <v>0</v>
      </c>
    </row>
    <row r="20" spans="1:13" x14ac:dyDescent="0.2">
      <c r="A20" s="632" t="s">
        <v>15</v>
      </c>
      <c r="B20" s="633"/>
      <c r="C20" s="487">
        <f>SUM(C9:C19)</f>
        <v>3848</v>
      </c>
      <c r="D20" s="487">
        <f t="shared" ref="D20:G20" si="0">SUM(D9:D19)</f>
        <v>789</v>
      </c>
      <c r="E20" s="487">
        <f t="shared" si="0"/>
        <v>10</v>
      </c>
      <c r="F20" s="487">
        <f t="shared" si="0"/>
        <v>9</v>
      </c>
      <c r="G20" s="487">
        <f t="shared" si="0"/>
        <v>799</v>
      </c>
    </row>
    <row r="21" spans="1:13" ht="15" customHeight="1" x14ac:dyDescent="0.2">
      <c r="C21" s="299"/>
      <c r="D21" s="299"/>
      <c r="E21" s="299"/>
    </row>
    <row r="22" spans="1:13" ht="15" customHeight="1" x14ac:dyDescent="0.2">
      <c r="C22" s="299"/>
      <c r="D22" s="299"/>
      <c r="E22" s="299"/>
    </row>
    <row r="23" spans="1:13" ht="15" customHeight="1" x14ac:dyDescent="0.2">
      <c r="A23" s="299"/>
      <c r="B23" s="299"/>
      <c r="C23" s="299"/>
      <c r="D23" s="299"/>
      <c r="E23" s="299"/>
    </row>
    <row r="24" spans="1:13" x14ac:dyDescent="0.2">
      <c r="C24" s="299"/>
      <c r="D24" s="299"/>
      <c r="E24" s="299"/>
    </row>
    <row r="25" spans="1:13" x14ac:dyDescent="0.2">
      <c r="A25" s="299"/>
      <c r="B25" s="299"/>
      <c r="C25" s="299"/>
      <c r="D25" s="299"/>
      <c r="E25" s="299"/>
      <c r="F25" s="299"/>
      <c r="G25" s="299"/>
      <c r="H25" s="299"/>
      <c r="I25" s="299"/>
      <c r="J25" s="299"/>
      <c r="K25" s="299"/>
      <c r="L25" s="299"/>
      <c r="M25" s="299"/>
    </row>
    <row r="28" spans="1:13" x14ac:dyDescent="0.2">
      <c r="F28" s="861" t="s">
        <v>11</v>
      </c>
      <c r="G28" s="861"/>
      <c r="H28" s="300"/>
      <c r="I28" s="300"/>
    </row>
    <row r="29" spans="1:13" x14ac:dyDescent="0.2">
      <c r="F29" s="861" t="s">
        <v>877</v>
      </c>
      <c r="G29" s="861"/>
      <c r="H29" s="300"/>
      <c r="I29" s="300"/>
    </row>
    <row r="30" spans="1:13" x14ac:dyDescent="0.2">
      <c r="F30" s="862" t="s">
        <v>85</v>
      </c>
      <c r="G30" s="862"/>
      <c r="H30" s="862"/>
      <c r="I30" s="862"/>
    </row>
    <row r="31" spans="1:13" x14ac:dyDescent="0.2">
      <c r="A31" s="299" t="s">
        <v>10</v>
      </c>
      <c r="F31" s="860" t="s">
        <v>82</v>
      </c>
      <c r="G31" s="860"/>
      <c r="H31" s="299"/>
      <c r="I31" s="299"/>
    </row>
  </sheetData>
  <mergeCells count="9">
    <mergeCell ref="F31:G31"/>
    <mergeCell ref="A1:F1"/>
    <mergeCell ref="A2:G2"/>
    <mergeCell ref="A4:G4"/>
    <mergeCell ref="F6:G6"/>
    <mergeCell ref="F28:G28"/>
    <mergeCell ref="F29:G29"/>
    <mergeCell ref="F30:I30"/>
    <mergeCell ref="A20:B20"/>
  </mergeCells>
  <printOptions horizontalCentered="1" verticalCentered="1"/>
  <pageMargins left="0.70866141732283505" right="0.70866141732283505" top="0.23622047244094499" bottom="0" header="0.31496062992126" footer="0.31496062992126"/>
  <pageSetup paperSize="9" scale="93"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view="pageBreakPreview" topLeftCell="A7" zoomScaleSheetLayoutView="100" workbookViewId="0">
      <selection activeCell="K22" sqref="K22"/>
    </sheetView>
  </sheetViews>
  <sheetFormatPr defaultRowHeight="12.75" x14ac:dyDescent="0.2"/>
  <cols>
    <col min="1" max="1" width="8.28515625" style="158" customWidth="1"/>
    <col min="2" max="2" width="20.5703125" bestFit="1" customWidth="1"/>
    <col min="3" max="3" width="8.7109375" customWidth="1"/>
    <col min="4" max="4" width="12.7109375" customWidth="1"/>
    <col min="5" max="5" width="10.5703125" customWidth="1"/>
    <col min="6" max="6" width="12.42578125" customWidth="1"/>
    <col min="7" max="7" width="7.5703125" customWidth="1"/>
    <col min="8" max="8" width="7.85546875" customWidth="1"/>
    <col min="9" max="9" width="10" customWidth="1"/>
    <col min="12" max="12" width="19" customWidth="1"/>
  </cols>
  <sheetData>
    <row r="1" spans="1:15" ht="18" x14ac:dyDescent="0.35">
      <c r="A1" s="725" t="s">
        <v>0</v>
      </c>
      <c r="B1" s="725"/>
      <c r="C1" s="725"/>
      <c r="D1" s="725"/>
      <c r="E1" s="725"/>
      <c r="F1" s="725"/>
      <c r="G1" s="725"/>
      <c r="H1" s="725"/>
      <c r="I1" s="725"/>
      <c r="J1" s="725"/>
      <c r="K1" s="725"/>
      <c r="L1" s="725"/>
      <c r="M1" s="725"/>
      <c r="N1" s="863" t="s">
        <v>843</v>
      </c>
      <c r="O1" s="863"/>
    </row>
    <row r="2" spans="1:15" ht="21" x14ac:dyDescent="0.35">
      <c r="A2" s="726" t="s">
        <v>651</v>
      </c>
      <c r="B2" s="726"/>
      <c r="C2" s="726"/>
      <c r="D2" s="726"/>
      <c r="E2" s="726"/>
      <c r="F2" s="726"/>
      <c r="G2" s="726"/>
      <c r="H2" s="726"/>
      <c r="I2" s="726"/>
      <c r="J2" s="726"/>
      <c r="K2" s="726"/>
      <c r="L2" s="726"/>
      <c r="M2" s="726"/>
      <c r="N2" s="726"/>
    </row>
    <row r="3" spans="1:15" ht="15" x14ac:dyDescent="0.3">
      <c r="A3" s="326"/>
      <c r="B3" s="201"/>
    </row>
    <row r="4" spans="1:15" ht="18" customHeight="1" x14ac:dyDescent="0.35">
      <c r="A4" s="727" t="s">
        <v>861</v>
      </c>
      <c r="B4" s="727"/>
      <c r="C4" s="727"/>
      <c r="D4" s="727"/>
      <c r="E4" s="727"/>
      <c r="F4" s="727"/>
      <c r="G4" s="727"/>
      <c r="H4" s="727"/>
      <c r="I4" s="727"/>
      <c r="J4" s="727"/>
      <c r="K4" s="727"/>
      <c r="L4" s="727"/>
      <c r="M4" s="727"/>
      <c r="N4" s="727"/>
    </row>
    <row r="5" spans="1:15" ht="15" x14ac:dyDescent="0.3">
      <c r="A5" s="327" t="s">
        <v>260</v>
      </c>
      <c r="B5" s="202" t="s">
        <v>875</v>
      </c>
    </row>
    <row r="6" spans="1:15" ht="15" x14ac:dyDescent="0.3">
      <c r="A6" s="327"/>
      <c r="B6" s="202"/>
      <c r="M6" s="792" t="s">
        <v>820</v>
      </c>
      <c r="N6" s="792"/>
      <c r="O6" s="792"/>
    </row>
    <row r="7" spans="1:15" ht="59.25" customHeight="1" x14ac:dyDescent="0.2">
      <c r="A7" s="844" t="s">
        <v>1</v>
      </c>
      <c r="B7" s="844" t="s">
        <v>2</v>
      </c>
      <c r="C7" s="871" t="s">
        <v>844</v>
      </c>
      <c r="D7" s="864" t="s">
        <v>845</v>
      </c>
      <c r="E7" s="864" t="s">
        <v>846</v>
      </c>
      <c r="F7" s="864" t="s">
        <v>847</v>
      </c>
      <c r="G7" s="864" t="s">
        <v>848</v>
      </c>
      <c r="H7" s="864"/>
      <c r="I7" s="864"/>
      <c r="J7" s="864"/>
      <c r="K7" s="864"/>
      <c r="L7" s="864" t="s">
        <v>849</v>
      </c>
      <c r="M7" s="864" t="s">
        <v>850</v>
      </c>
      <c r="N7" s="864"/>
      <c r="O7" s="864"/>
    </row>
    <row r="8" spans="1:15" s="199" customFormat="1" ht="15.75" customHeight="1" x14ac:dyDescent="0.25">
      <c r="A8" s="844"/>
      <c r="B8" s="844"/>
      <c r="C8" s="872"/>
      <c r="D8" s="864"/>
      <c r="E8" s="864"/>
      <c r="F8" s="864"/>
      <c r="G8" s="864" t="s">
        <v>851</v>
      </c>
      <c r="H8" s="864"/>
      <c r="I8" s="864" t="s">
        <v>852</v>
      </c>
      <c r="J8" s="864" t="s">
        <v>853</v>
      </c>
      <c r="K8" s="864" t="s">
        <v>854</v>
      </c>
      <c r="L8" s="864"/>
      <c r="M8" s="864" t="s">
        <v>92</v>
      </c>
      <c r="N8" s="864" t="s">
        <v>855</v>
      </c>
      <c r="O8" s="864" t="s">
        <v>856</v>
      </c>
    </row>
    <row r="9" spans="1:15" ht="12.75" customHeight="1" x14ac:dyDescent="0.2">
      <c r="A9" s="844"/>
      <c r="B9" s="844"/>
      <c r="C9" s="873"/>
      <c r="D9" s="864"/>
      <c r="E9" s="864"/>
      <c r="F9" s="864"/>
      <c r="G9" s="314" t="s">
        <v>857</v>
      </c>
      <c r="H9" s="314" t="s">
        <v>858</v>
      </c>
      <c r="I9" s="864"/>
      <c r="J9" s="864"/>
      <c r="K9" s="864"/>
      <c r="L9" s="864"/>
      <c r="M9" s="864"/>
      <c r="N9" s="864"/>
      <c r="O9" s="864"/>
    </row>
    <row r="10" spans="1:15" ht="20.25" customHeight="1" x14ac:dyDescent="0.2">
      <c r="A10" s="8">
        <v>1</v>
      </c>
      <c r="B10" s="9" t="s">
        <v>862</v>
      </c>
      <c r="C10" s="459">
        <f>'AT-3'!F9</f>
        <v>1979</v>
      </c>
      <c r="D10" s="459">
        <v>1993</v>
      </c>
      <c r="E10" s="459">
        <v>1993</v>
      </c>
      <c r="F10" s="874" t="s">
        <v>919</v>
      </c>
      <c r="G10" s="612">
        <v>0</v>
      </c>
      <c r="H10" s="612">
        <v>0</v>
      </c>
      <c r="I10" s="612">
        <v>0</v>
      </c>
      <c r="J10" s="612">
        <v>0</v>
      </c>
      <c r="K10" s="8">
        <v>0</v>
      </c>
      <c r="L10" s="865" t="s">
        <v>920</v>
      </c>
      <c r="M10" s="868" t="s">
        <v>921</v>
      </c>
      <c r="N10" s="8"/>
      <c r="O10" s="8"/>
    </row>
    <row r="11" spans="1:15" ht="20.25" customHeight="1" x14ac:dyDescent="0.2">
      <c r="A11" s="8">
        <v>2</v>
      </c>
      <c r="B11" s="9" t="s">
        <v>863</v>
      </c>
      <c r="C11" s="459">
        <f>'AT-3'!F10</f>
        <v>937</v>
      </c>
      <c r="D11" s="459">
        <v>924</v>
      </c>
      <c r="E11" s="459">
        <v>924</v>
      </c>
      <c r="F11" s="875"/>
      <c r="G11" s="612">
        <v>0</v>
      </c>
      <c r="H11" s="612">
        <v>0</v>
      </c>
      <c r="I11" s="612">
        <v>0</v>
      </c>
      <c r="J11" s="612">
        <v>0</v>
      </c>
      <c r="K11" s="8">
        <v>0</v>
      </c>
      <c r="L11" s="866"/>
      <c r="M11" s="869"/>
      <c r="N11" s="8"/>
      <c r="O11" s="8"/>
    </row>
    <row r="12" spans="1:15" ht="20.25" customHeight="1" x14ac:dyDescent="0.2">
      <c r="A12" s="8">
        <v>3</v>
      </c>
      <c r="B12" s="9" t="s">
        <v>864</v>
      </c>
      <c r="C12" s="459">
        <f>'AT-3'!F11</f>
        <v>1461</v>
      </c>
      <c r="D12" s="459">
        <v>1393</v>
      </c>
      <c r="E12" s="459">
        <v>1393</v>
      </c>
      <c r="F12" s="875"/>
      <c r="G12" s="612">
        <v>0</v>
      </c>
      <c r="H12" s="612">
        <v>0</v>
      </c>
      <c r="I12" s="612">
        <v>0</v>
      </c>
      <c r="J12" s="612">
        <v>0</v>
      </c>
      <c r="K12" s="8">
        <v>0</v>
      </c>
      <c r="L12" s="866"/>
      <c r="M12" s="869"/>
      <c r="N12" s="8"/>
      <c r="O12" s="8"/>
    </row>
    <row r="13" spans="1:15" ht="20.25" customHeight="1" x14ac:dyDescent="0.2">
      <c r="A13" s="8">
        <v>4</v>
      </c>
      <c r="B13" s="9" t="s">
        <v>865</v>
      </c>
      <c r="C13" s="459">
        <f>'AT-3'!F12</f>
        <v>815</v>
      </c>
      <c r="D13" s="459">
        <v>732</v>
      </c>
      <c r="E13" s="459">
        <v>732</v>
      </c>
      <c r="F13" s="875"/>
      <c r="G13" s="612">
        <v>0</v>
      </c>
      <c r="H13" s="612">
        <v>0</v>
      </c>
      <c r="I13" s="612">
        <v>0</v>
      </c>
      <c r="J13" s="612">
        <v>0</v>
      </c>
      <c r="K13" s="8">
        <v>0</v>
      </c>
      <c r="L13" s="866"/>
      <c r="M13" s="869"/>
      <c r="N13" s="8"/>
      <c r="O13" s="8"/>
    </row>
    <row r="14" spans="1:15" ht="20.25" customHeight="1" x14ac:dyDescent="0.2">
      <c r="A14" s="8">
        <v>5</v>
      </c>
      <c r="B14" s="9" t="s">
        <v>866</v>
      </c>
      <c r="C14" s="459">
        <f>'AT-3'!F13</f>
        <v>1077</v>
      </c>
      <c r="D14" s="459">
        <v>947</v>
      </c>
      <c r="E14" s="459">
        <v>947</v>
      </c>
      <c r="F14" s="875"/>
      <c r="G14" s="612">
        <v>0</v>
      </c>
      <c r="H14" s="612">
        <v>0</v>
      </c>
      <c r="I14" s="612">
        <v>0</v>
      </c>
      <c r="J14" s="612">
        <v>0</v>
      </c>
      <c r="K14" s="8">
        <v>0</v>
      </c>
      <c r="L14" s="866"/>
      <c r="M14" s="869"/>
      <c r="N14" s="8"/>
      <c r="O14" s="8"/>
    </row>
    <row r="15" spans="1:15" ht="20.25" customHeight="1" x14ac:dyDescent="0.2">
      <c r="A15" s="8">
        <v>6</v>
      </c>
      <c r="B15" s="9" t="s">
        <v>867</v>
      </c>
      <c r="C15" s="459">
        <f>'AT-3'!F14</f>
        <v>569</v>
      </c>
      <c r="D15" s="459">
        <v>573</v>
      </c>
      <c r="E15" s="459">
        <v>573</v>
      </c>
      <c r="F15" s="875"/>
      <c r="G15" s="612">
        <v>0</v>
      </c>
      <c r="H15" s="612">
        <v>0</v>
      </c>
      <c r="I15" s="612">
        <v>0</v>
      </c>
      <c r="J15" s="612">
        <v>0</v>
      </c>
      <c r="K15" s="8">
        <v>0</v>
      </c>
      <c r="L15" s="866"/>
      <c r="M15" s="869"/>
      <c r="N15" s="8"/>
      <c r="O15" s="8"/>
    </row>
    <row r="16" spans="1:15" ht="20.25" customHeight="1" x14ac:dyDescent="0.2">
      <c r="A16" s="8">
        <v>7</v>
      </c>
      <c r="B16" s="9" t="s">
        <v>868</v>
      </c>
      <c r="C16" s="459">
        <f>'AT-3'!F15</f>
        <v>626</v>
      </c>
      <c r="D16" s="459">
        <v>628</v>
      </c>
      <c r="E16" s="459">
        <v>628</v>
      </c>
      <c r="F16" s="875"/>
      <c r="G16" s="612">
        <v>0</v>
      </c>
      <c r="H16" s="612">
        <v>0</v>
      </c>
      <c r="I16" s="612">
        <v>0</v>
      </c>
      <c r="J16" s="612">
        <v>0</v>
      </c>
      <c r="K16" s="8">
        <v>0</v>
      </c>
      <c r="L16" s="866"/>
      <c r="M16" s="869"/>
      <c r="N16" s="8"/>
      <c r="O16" s="8"/>
    </row>
    <row r="17" spans="1:16" ht="20.25" customHeight="1" x14ac:dyDescent="0.2">
      <c r="A17" s="8">
        <v>8</v>
      </c>
      <c r="B17" s="9" t="s">
        <v>869</v>
      </c>
      <c r="C17" s="459">
        <f>'AT-3'!F16</f>
        <v>811</v>
      </c>
      <c r="D17" s="8">
        <v>787</v>
      </c>
      <c r="E17" s="8">
        <v>787</v>
      </c>
      <c r="F17" s="875"/>
      <c r="G17" s="612">
        <v>0</v>
      </c>
      <c r="H17" s="612">
        <v>0</v>
      </c>
      <c r="I17" s="612">
        <v>0</v>
      </c>
      <c r="J17" s="612">
        <v>0</v>
      </c>
      <c r="K17" s="8">
        <v>0</v>
      </c>
      <c r="L17" s="866"/>
      <c r="M17" s="869"/>
      <c r="N17" s="8"/>
      <c r="O17" s="8"/>
    </row>
    <row r="18" spans="1:16" ht="20.25" customHeight="1" x14ac:dyDescent="0.2">
      <c r="A18" s="328">
        <v>9</v>
      </c>
      <c r="B18" s="9" t="s">
        <v>870</v>
      </c>
      <c r="C18" s="459">
        <f>'AT-3'!F17</f>
        <v>1891</v>
      </c>
      <c r="D18" s="8">
        <v>1762</v>
      </c>
      <c r="E18" s="8">
        <v>1762</v>
      </c>
      <c r="F18" s="875"/>
      <c r="G18" s="612">
        <v>0</v>
      </c>
      <c r="H18" s="612">
        <v>0</v>
      </c>
      <c r="I18" s="612">
        <v>0</v>
      </c>
      <c r="J18" s="612">
        <v>0</v>
      </c>
      <c r="K18" s="8">
        <v>0</v>
      </c>
      <c r="L18" s="866"/>
      <c r="M18" s="869"/>
      <c r="N18" s="8"/>
      <c r="O18" s="8"/>
    </row>
    <row r="19" spans="1:16" ht="20.25" customHeight="1" x14ac:dyDescent="0.2">
      <c r="A19" s="8">
        <v>10</v>
      </c>
      <c r="B19" s="9" t="s">
        <v>871</v>
      </c>
      <c r="C19" s="459">
        <f>'AT-3'!F18</f>
        <v>707</v>
      </c>
      <c r="D19" s="8">
        <v>662</v>
      </c>
      <c r="E19" s="8">
        <v>662</v>
      </c>
      <c r="F19" s="875"/>
      <c r="G19" s="612">
        <v>0</v>
      </c>
      <c r="H19" s="612">
        <v>0</v>
      </c>
      <c r="I19" s="612">
        <v>0</v>
      </c>
      <c r="J19" s="612">
        <v>0</v>
      </c>
      <c r="K19" s="8">
        <v>0</v>
      </c>
      <c r="L19" s="866"/>
      <c r="M19" s="869"/>
      <c r="N19" s="8"/>
      <c r="O19" s="8"/>
    </row>
    <row r="20" spans="1:16" ht="20.25" customHeight="1" x14ac:dyDescent="0.2">
      <c r="A20" s="8">
        <v>11</v>
      </c>
      <c r="B20" s="9" t="s">
        <v>872</v>
      </c>
      <c r="C20" s="459">
        <f>'AT-3'!F19</f>
        <v>974</v>
      </c>
      <c r="D20" s="8">
        <v>954</v>
      </c>
      <c r="E20" s="8">
        <v>954</v>
      </c>
      <c r="F20" s="876"/>
      <c r="G20" s="612">
        <v>0</v>
      </c>
      <c r="H20" s="612">
        <v>0</v>
      </c>
      <c r="I20" s="612">
        <v>0</v>
      </c>
      <c r="J20" s="612">
        <v>0</v>
      </c>
      <c r="K20" s="8">
        <v>0</v>
      </c>
      <c r="L20" s="867"/>
      <c r="M20" s="870"/>
      <c r="N20" s="8"/>
      <c r="O20" s="8"/>
    </row>
    <row r="21" spans="1:16" x14ac:dyDescent="0.2">
      <c r="A21" s="632" t="s">
        <v>15</v>
      </c>
      <c r="B21" s="633"/>
      <c r="C21" s="8">
        <f>SUM(C10:C20)</f>
        <v>11847</v>
      </c>
      <c r="D21" s="8">
        <f t="shared" ref="D21:O21" si="0">SUM(D10:D20)</f>
        <v>11355</v>
      </c>
      <c r="E21" s="8">
        <f t="shared" si="0"/>
        <v>11355</v>
      </c>
      <c r="F21" s="8"/>
      <c r="G21" s="8">
        <f t="shared" si="0"/>
        <v>0</v>
      </c>
      <c r="H21" s="8">
        <f t="shared" si="0"/>
        <v>0</v>
      </c>
      <c r="I21" s="8">
        <f t="shared" si="0"/>
        <v>0</v>
      </c>
      <c r="J21" s="8">
        <f t="shared" si="0"/>
        <v>0</v>
      </c>
      <c r="K21" s="8">
        <f t="shared" si="0"/>
        <v>0</v>
      </c>
      <c r="L21" s="8">
        <f t="shared" si="0"/>
        <v>0</v>
      </c>
      <c r="M21" s="8">
        <f t="shared" si="0"/>
        <v>0</v>
      </c>
      <c r="N21" s="8">
        <f t="shared" si="0"/>
        <v>0</v>
      </c>
      <c r="O21" s="8">
        <f t="shared" si="0"/>
        <v>0</v>
      </c>
    </row>
    <row r="22" spans="1:16" ht="15" customHeight="1" x14ac:dyDescent="0.2">
      <c r="A22" s="302"/>
      <c r="B22" s="299"/>
      <c r="C22" s="299"/>
      <c r="D22" s="299"/>
      <c r="G22" s="300"/>
      <c r="H22" s="300"/>
    </row>
    <row r="23" spans="1:16" ht="15" customHeight="1" x14ac:dyDescent="0.2">
      <c r="A23" s="302"/>
      <c r="B23" s="299"/>
      <c r="C23" s="299"/>
      <c r="D23" s="299"/>
      <c r="E23" s="614"/>
      <c r="G23" s="300"/>
      <c r="H23" s="300"/>
    </row>
    <row r="24" spans="1:16" ht="15" customHeight="1" x14ac:dyDescent="0.2">
      <c r="A24" s="302"/>
      <c r="B24" s="299"/>
      <c r="C24" s="299"/>
      <c r="D24" s="299"/>
      <c r="G24" s="300"/>
      <c r="H24" s="300"/>
    </row>
    <row r="25" spans="1:16" x14ac:dyDescent="0.2">
      <c r="C25" s="299"/>
      <c r="D25" s="299"/>
      <c r="G25" s="299"/>
      <c r="H25" s="299"/>
    </row>
    <row r="26" spans="1:16" x14ac:dyDescent="0.2">
      <c r="A26" s="302"/>
      <c r="B26" s="299"/>
      <c r="C26" s="299"/>
      <c r="D26" s="299"/>
      <c r="E26" s="299"/>
      <c r="F26" s="299"/>
      <c r="G26" s="299"/>
      <c r="H26" s="299"/>
      <c r="I26" s="299"/>
      <c r="J26" s="299"/>
      <c r="K26" s="299"/>
      <c r="L26" s="299"/>
    </row>
    <row r="28" spans="1:16" ht="12.75" customHeight="1" x14ac:dyDescent="0.2">
      <c r="K28" s="861" t="s">
        <v>11</v>
      </c>
      <c r="L28" s="861"/>
      <c r="M28" s="861"/>
      <c r="N28" s="861"/>
      <c r="O28" s="861"/>
      <c r="P28" s="861"/>
    </row>
    <row r="29" spans="1:16" ht="12.75" customHeight="1" x14ac:dyDescent="0.2">
      <c r="K29" s="861" t="s">
        <v>877</v>
      </c>
      <c r="L29" s="861"/>
      <c r="M29" s="861"/>
      <c r="N29" s="861"/>
      <c r="O29" s="861"/>
      <c r="P29" s="861"/>
    </row>
    <row r="30" spans="1:16" ht="12.75" customHeight="1" x14ac:dyDescent="0.2">
      <c r="K30" s="220" t="s">
        <v>85</v>
      </c>
      <c r="M30" s="220"/>
      <c r="N30" s="220"/>
      <c r="O30" s="220"/>
    </row>
    <row r="31" spans="1:16" x14ac:dyDescent="0.2">
      <c r="A31" s="302" t="s">
        <v>10</v>
      </c>
      <c r="K31" s="301" t="s">
        <v>82</v>
      </c>
      <c r="M31" s="301"/>
      <c r="N31" s="315"/>
      <c r="O31" s="315"/>
    </row>
  </sheetData>
  <mergeCells count="27">
    <mergeCell ref="A21:B21"/>
    <mergeCell ref="E7:E9"/>
    <mergeCell ref="F7:F9"/>
    <mergeCell ref="A7:A9"/>
    <mergeCell ref="B7:B9"/>
    <mergeCell ref="C7:C9"/>
    <mergeCell ref="D7:D9"/>
    <mergeCell ref="F10:F20"/>
    <mergeCell ref="M7:O7"/>
    <mergeCell ref="G8:H8"/>
    <mergeCell ref="I8:I9"/>
    <mergeCell ref="K28:P28"/>
    <mergeCell ref="K29:P29"/>
    <mergeCell ref="G7:K7"/>
    <mergeCell ref="L7:L9"/>
    <mergeCell ref="J8:J9"/>
    <mergeCell ref="K8:K9"/>
    <mergeCell ref="M8:M9"/>
    <mergeCell ref="N8:N9"/>
    <mergeCell ref="O8:O9"/>
    <mergeCell ref="L10:L20"/>
    <mergeCell ref="M10:M20"/>
    <mergeCell ref="M6:O6"/>
    <mergeCell ref="N1:O1"/>
    <mergeCell ref="A1:M1"/>
    <mergeCell ref="A2:N2"/>
    <mergeCell ref="A4:N4"/>
  </mergeCells>
  <printOptions horizontalCentered="1" verticalCentered="1"/>
  <pageMargins left="0.70866141732283505" right="0.70866141732283505" top="0.23622047244094499" bottom="0" header="0.31496062992126" footer="0.31496062992126"/>
  <pageSetup paperSize="9" scale="81"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
  <sheetViews>
    <sheetView view="pageBreakPreview" topLeftCell="A7" zoomScale="90" zoomScaleNormal="100" zoomScaleSheetLayoutView="90" workbookViewId="0">
      <selection activeCell="B27" sqref="B27:K27"/>
    </sheetView>
  </sheetViews>
  <sheetFormatPr defaultRowHeight="12.75" x14ac:dyDescent="0.2"/>
  <cols>
    <col min="1" max="1" width="10.28515625" customWidth="1"/>
    <col min="2" max="2" width="12" customWidth="1"/>
    <col min="3" max="3" width="16.28515625" customWidth="1"/>
    <col min="4" max="4" width="15.85546875" customWidth="1"/>
    <col min="5" max="5" width="11.5703125" customWidth="1"/>
    <col min="6" max="6" width="15" customWidth="1"/>
    <col min="7" max="7" width="9.7109375" customWidth="1"/>
    <col min="8" max="8" width="15.140625" customWidth="1"/>
    <col min="9" max="9" width="16.5703125" customWidth="1"/>
    <col min="10" max="10" width="18.28515625" customWidth="1"/>
    <col min="11" max="11" width="14.140625" customWidth="1"/>
  </cols>
  <sheetData>
    <row r="1" spans="1:19" ht="15" x14ac:dyDescent="0.2">
      <c r="D1" s="668"/>
      <c r="E1" s="668"/>
      <c r="H1" s="42"/>
      <c r="I1" s="733" t="s">
        <v>66</v>
      </c>
      <c r="J1" s="733"/>
    </row>
    <row r="2" spans="1:19" ht="15" x14ac:dyDescent="0.2">
      <c r="A2" s="742" t="s">
        <v>0</v>
      </c>
      <c r="B2" s="742"/>
      <c r="C2" s="742"/>
      <c r="D2" s="742"/>
      <c r="E2" s="742"/>
      <c r="F2" s="742"/>
      <c r="G2" s="742"/>
      <c r="H2" s="742"/>
      <c r="I2" s="742"/>
      <c r="J2" s="742"/>
    </row>
    <row r="3" spans="1:19" ht="20.25" x14ac:dyDescent="0.3">
      <c r="A3" s="666" t="s">
        <v>651</v>
      </c>
      <c r="B3" s="666"/>
      <c r="C3" s="666"/>
      <c r="D3" s="666"/>
      <c r="E3" s="666"/>
      <c r="F3" s="666"/>
      <c r="G3" s="666"/>
      <c r="H3" s="666"/>
      <c r="I3" s="666"/>
      <c r="J3" s="666"/>
    </row>
    <row r="4" spans="1:19" ht="10.5" customHeight="1" x14ac:dyDescent="0.2"/>
    <row r="5" spans="1:19" s="15" customFormat="1" ht="24.75" customHeight="1" x14ac:dyDescent="0.25">
      <c r="A5" s="880" t="s">
        <v>446</v>
      </c>
      <c r="B5" s="880"/>
      <c r="C5" s="880"/>
      <c r="D5" s="880"/>
      <c r="E5" s="880"/>
      <c r="F5" s="880"/>
      <c r="G5" s="880"/>
      <c r="H5" s="880"/>
      <c r="I5" s="880"/>
      <c r="J5" s="880"/>
      <c r="K5" s="880"/>
    </row>
    <row r="6" spans="1:19" s="15" customFormat="1" ht="15.75" customHeight="1" x14ac:dyDescent="0.25">
      <c r="A6" s="45"/>
      <c r="B6" s="45"/>
      <c r="C6" s="45"/>
      <c r="D6" s="45"/>
      <c r="E6" s="45"/>
      <c r="F6" s="45"/>
      <c r="G6" s="45"/>
      <c r="H6" s="45"/>
      <c r="I6" s="45"/>
      <c r="J6" s="45"/>
    </row>
    <row r="7" spans="1:19" s="15" customFormat="1" x14ac:dyDescent="0.2">
      <c r="A7" s="671" t="s">
        <v>873</v>
      </c>
      <c r="B7" s="671"/>
      <c r="E7" s="817"/>
      <c r="F7" s="817"/>
      <c r="G7" s="817"/>
      <c r="H7" s="817"/>
      <c r="I7" s="817" t="s">
        <v>823</v>
      </c>
      <c r="J7" s="817"/>
      <c r="K7" s="817"/>
    </row>
    <row r="8" spans="1:19" s="13" customFormat="1" ht="15.75" hidden="1" x14ac:dyDescent="0.25">
      <c r="C8" s="742" t="s">
        <v>12</v>
      </c>
      <c r="D8" s="742"/>
      <c r="E8" s="742"/>
      <c r="F8" s="742"/>
      <c r="G8" s="742"/>
      <c r="H8" s="742"/>
      <c r="I8" s="742"/>
      <c r="J8" s="742"/>
    </row>
    <row r="9" spans="1:19" ht="44.25" customHeight="1" x14ac:dyDescent="0.2">
      <c r="A9" s="737" t="s">
        <v>22</v>
      </c>
      <c r="B9" s="737" t="s">
        <v>56</v>
      </c>
      <c r="C9" s="652" t="s">
        <v>473</v>
      </c>
      <c r="D9" s="653"/>
      <c r="E9" s="652" t="s">
        <v>36</v>
      </c>
      <c r="F9" s="653"/>
      <c r="G9" s="877" t="s">
        <v>37</v>
      </c>
      <c r="H9" s="878"/>
      <c r="I9" s="650" t="s">
        <v>104</v>
      </c>
      <c r="J9" s="650"/>
      <c r="K9" s="737" t="s">
        <v>525</v>
      </c>
      <c r="R9" s="9"/>
      <c r="S9" s="12"/>
    </row>
    <row r="10" spans="1:19" s="14" customFormat="1" ht="42.6" customHeight="1" x14ac:dyDescent="0.2">
      <c r="A10" s="738"/>
      <c r="B10" s="738"/>
      <c r="C10" s="5" t="s">
        <v>38</v>
      </c>
      <c r="D10" s="5" t="s">
        <v>103</v>
      </c>
      <c r="E10" s="5" t="s">
        <v>38</v>
      </c>
      <c r="F10" s="5" t="s">
        <v>103</v>
      </c>
      <c r="G10" s="564" t="s">
        <v>38</v>
      </c>
      <c r="H10" s="564" t="s">
        <v>103</v>
      </c>
      <c r="I10" s="5" t="s">
        <v>136</v>
      </c>
      <c r="J10" s="5" t="s">
        <v>137</v>
      </c>
      <c r="K10" s="738"/>
    </row>
    <row r="11" spans="1:19" x14ac:dyDescent="0.2">
      <c r="A11" s="146">
        <v>1</v>
      </c>
      <c r="B11" s="146">
        <v>2</v>
      </c>
      <c r="C11" s="146">
        <v>3</v>
      </c>
      <c r="D11" s="146">
        <v>4</v>
      </c>
      <c r="E11" s="146">
        <v>5</v>
      </c>
      <c r="F11" s="146">
        <v>6</v>
      </c>
      <c r="G11" s="565">
        <v>7</v>
      </c>
      <c r="H11" s="565">
        <v>8</v>
      </c>
      <c r="I11" s="146">
        <v>9</v>
      </c>
      <c r="J11" s="146">
        <v>10</v>
      </c>
      <c r="K11" s="3">
        <v>11</v>
      </c>
    </row>
    <row r="12" spans="1:19" s="396" customFormat="1" ht="17.25" customHeight="1" x14ac:dyDescent="0.2">
      <c r="A12" s="392">
        <v>1</v>
      </c>
      <c r="B12" s="361" t="s">
        <v>381</v>
      </c>
      <c r="C12" s="8">
        <v>2539</v>
      </c>
      <c r="D12" s="365">
        <v>1523.4000000000005</v>
      </c>
      <c r="E12" s="8">
        <v>2539</v>
      </c>
      <c r="F12" s="365">
        <v>1523.4000000000005</v>
      </c>
      <c r="G12" s="566">
        <v>0</v>
      </c>
      <c r="H12" s="567">
        <v>0</v>
      </c>
      <c r="I12" s="392">
        <f t="shared" ref="I12:J23" si="0">C12-E12-G12</f>
        <v>0</v>
      </c>
      <c r="J12" s="394">
        <f t="shared" si="0"/>
        <v>0</v>
      </c>
      <c r="K12" s="395"/>
    </row>
    <row r="13" spans="1:19" s="396" customFormat="1" ht="17.25" customHeight="1" x14ac:dyDescent="0.2">
      <c r="A13" s="392">
        <v>2</v>
      </c>
      <c r="B13" s="361" t="s">
        <v>382</v>
      </c>
      <c r="C13" s="8">
        <v>468</v>
      </c>
      <c r="D13" s="365">
        <v>280.79999999999995</v>
      </c>
      <c r="E13" s="8">
        <v>468</v>
      </c>
      <c r="F13" s="365">
        <v>280.79999999999995</v>
      </c>
      <c r="G13" s="566">
        <v>0</v>
      </c>
      <c r="H13" s="567">
        <v>0</v>
      </c>
      <c r="I13" s="392">
        <f t="shared" si="0"/>
        <v>0</v>
      </c>
      <c r="J13" s="394">
        <f t="shared" si="0"/>
        <v>0</v>
      </c>
      <c r="K13" s="395"/>
    </row>
    <row r="14" spans="1:19" s="396" customFormat="1" ht="17.25" customHeight="1" x14ac:dyDescent="0.2">
      <c r="A14" s="392">
        <v>3</v>
      </c>
      <c r="B14" s="361" t="s">
        <v>383</v>
      </c>
      <c r="C14" s="8">
        <v>1294</v>
      </c>
      <c r="D14" s="365">
        <v>776.40000000000009</v>
      </c>
      <c r="E14" s="8">
        <v>1294</v>
      </c>
      <c r="F14" s="365">
        <v>776.40000000000009</v>
      </c>
      <c r="G14" s="566">
        <v>0</v>
      </c>
      <c r="H14" s="567">
        <v>0</v>
      </c>
      <c r="I14" s="392">
        <f t="shared" si="0"/>
        <v>0</v>
      </c>
      <c r="J14" s="394">
        <f t="shared" si="0"/>
        <v>0</v>
      </c>
      <c r="K14" s="395"/>
    </row>
    <row r="15" spans="1:19" s="396" customFormat="1" ht="17.25" customHeight="1" x14ac:dyDescent="0.2">
      <c r="A15" s="392">
        <v>4</v>
      </c>
      <c r="B15" s="361" t="s">
        <v>384</v>
      </c>
      <c r="C15" s="8">
        <v>1467</v>
      </c>
      <c r="D15" s="365">
        <v>2949.4800000000005</v>
      </c>
      <c r="E15" s="8">
        <v>1467</v>
      </c>
      <c r="F15" s="365">
        <v>2949.4800000000005</v>
      </c>
      <c r="G15" s="566">
        <v>0</v>
      </c>
      <c r="H15" s="567">
        <v>0</v>
      </c>
      <c r="I15" s="392">
        <f t="shared" si="0"/>
        <v>0</v>
      </c>
      <c r="J15" s="394">
        <f t="shared" si="0"/>
        <v>0</v>
      </c>
      <c r="K15" s="395"/>
    </row>
    <row r="16" spans="1:19" s="396" customFormat="1" ht="17.25" customHeight="1" x14ac:dyDescent="0.2">
      <c r="A16" s="392">
        <v>5</v>
      </c>
      <c r="B16" s="361" t="s">
        <v>385</v>
      </c>
      <c r="C16" s="8">
        <v>0</v>
      </c>
      <c r="D16" s="365">
        <v>0</v>
      </c>
      <c r="E16" s="8">
        <v>0</v>
      </c>
      <c r="F16" s="365">
        <v>0</v>
      </c>
      <c r="G16" s="566">
        <v>0</v>
      </c>
      <c r="H16" s="567">
        <v>0</v>
      </c>
      <c r="I16" s="392">
        <f t="shared" si="0"/>
        <v>0</v>
      </c>
      <c r="J16" s="394">
        <f t="shared" si="0"/>
        <v>0</v>
      </c>
      <c r="K16" s="395"/>
    </row>
    <row r="17" spans="1:16" s="396" customFormat="1" ht="17.25" customHeight="1" x14ac:dyDescent="0.2">
      <c r="A17" s="392">
        <v>6</v>
      </c>
      <c r="B17" s="361" t="s">
        <v>386</v>
      </c>
      <c r="C17" s="8">
        <v>3723</v>
      </c>
      <c r="D17" s="365">
        <v>9147</v>
      </c>
      <c r="E17" s="8">
        <v>3603</v>
      </c>
      <c r="F17" s="365">
        <v>8919.4169668800005</v>
      </c>
      <c r="G17" s="566">
        <v>120</v>
      </c>
      <c r="H17" s="567">
        <v>227.58303311999964</v>
      </c>
      <c r="I17" s="392">
        <f>C17-E17-G17</f>
        <v>0</v>
      </c>
      <c r="J17" s="394">
        <f t="shared" si="0"/>
        <v>0</v>
      </c>
      <c r="K17" s="395"/>
      <c r="M17" s="527"/>
    </row>
    <row r="18" spans="1:16" s="396" customFormat="1" ht="17.25" customHeight="1" x14ac:dyDescent="0.2">
      <c r="A18" s="392">
        <v>7</v>
      </c>
      <c r="B18" s="361" t="s">
        <v>387</v>
      </c>
      <c r="C18" s="8">
        <v>0</v>
      </c>
      <c r="D18" s="365">
        <v>0</v>
      </c>
      <c r="E18" s="8">
        <v>0</v>
      </c>
      <c r="F18" s="365">
        <v>0</v>
      </c>
      <c r="G18" s="566">
        <v>0</v>
      </c>
      <c r="H18" s="567">
        <v>0</v>
      </c>
      <c r="I18" s="392">
        <f t="shared" si="0"/>
        <v>0</v>
      </c>
      <c r="J18" s="394">
        <f t="shared" si="0"/>
        <v>0</v>
      </c>
      <c r="K18" s="395"/>
    </row>
    <row r="19" spans="1:16" s="397" customFormat="1" ht="14.25" customHeight="1" x14ac:dyDescent="0.2">
      <c r="A19" s="392">
        <v>8</v>
      </c>
      <c r="B19" s="361" t="s">
        <v>257</v>
      </c>
      <c r="C19" s="8">
        <v>0</v>
      </c>
      <c r="D19" s="365">
        <v>0</v>
      </c>
      <c r="E19" s="8">
        <v>0</v>
      </c>
      <c r="F19" s="365">
        <v>0</v>
      </c>
      <c r="G19" s="566">
        <v>0</v>
      </c>
      <c r="H19" s="567">
        <v>0</v>
      </c>
      <c r="I19" s="392">
        <f t="shared" si="0"/>
        <v>0</v>
      </c>
      <c r="J19" s="394">
        <f t="shared" si="0"/>
        <v>0</v>
      </c>
      <c r="K19" s="395"/>
    </row>
    <row r="20" spans="1:16" s="397" customFormat="1" ht="14.25" customHeight="1" x14ac:dyDescent="0.2">
      <c r="A20" s="392">
        <v>9</v>
      </c>
      <c r="B20" s="361" t="s">
        <v>362</v>
      </c>
      <c r="C20" s="8">
        <v>0</v>
      </c>
      <c r="D20" s="365">
        <v>0</v>
      </c>
      <c r="E20" s="8">
        <v>0</v>
      </c>
      <c r="F20" s="365">
        <v>0</v>
      </c>
      <c r="G20" s="566">
        <v>0</v>
      </c>
      <c r="H20" s="567">
        <v>0</v>
      </c>
      <c r="I20" s="392">
        <f t="shared" si="0"/>
        <v>0</v>
      </c>
      <c r="J20" s="394">
        <f t="shared" si="0"/>
        <v>0</v>
      </c>
      <c r="K20" s="395"/>
    </row>
    <row r="21" spans="1:16" s="397" customFormat="1" ht="14.25" customHeight="1" x14ac:dyDescent="0.2">
      <c r="A21" s="392">
        <v>10</v>
      </c>
      <c r="B21" s="361" t="s">
        <v>524</v>
      </c>
      <c r="C21" s="8">
        <v>0</v>
      </c>
      <c r="D21" s="365">
        <v>0</v>
      </c>
      <c r="E21" s="8">
        <v>0</v>
      </c>
      <c r="F21" s="365">
        <v>0</v>
      </c>
      <c r="G21" s="566">
        <v>0</v>
      </c>
      <c r="H21" s="567">
        <v>0</v>
      </c>
      <c r="I21" s="392">
        <f t="shared" si="0"/>
        <v>0</v>
      </c>
      <c r="J21" s="394">
        <f t="shared" si="0"/>
        <v>0</v>
      </c>
      <c r="K21" s="395"/>
    </row>
    <row r="22" spans="1:16" s="397" customFormat="1" ht="14.25" customHeight="1" x14ac:dyDescent="0.2">
      <c r="A22" s="392">
        <v>11</v>
      </c>
      <c r="B22" s="361" t="s">
        <v>485</v>
      </c>
      <c r="C22" s="8">
        <v>0</v>
      </c>
      <c r="D22" s="365">
        <v>0</v>
      </c>
      <c r="E22" s="8">
        <v>0</v>
      </c>
      <c r="F22" s="365">
        <v>0</v>
      </c>
      <c r="G22" s="566">
        <v>0</v>
      </c>
      <c r="H22" s="567">
        <v>0</v>
      </c>
      <c r="I22" s="392">
        <f t="shared" si="0"/>
        <v>0</v>
      </c>
      <c r="J22" s="394">
        <f t="shared" si="0"/>
        <v>0</v>
      </c>
      <c r="K22" s="395"/>
    </row>
    <row r="23" spans="1:16" s="397" customFormat="1" ht="14.25" customHeight="1" x14ac:dyDescent="0.2">
      <c r="A23" s="392">
        <v>12</v>
      </c>
      <c r="B23" s="361" t="s">
        <v>523</v>
      </c>
      <c r="C23" s="392">
        <v>0</v>
      </c>
      <c r="D23" s="393">
        <v>0</v>
      </c>
      <c r="E23" s="392">
        <v>0</v>
      </c>
      <c r="F23" s="393">
        <v>0</v>
      </c>
      <c r="G23" s="568">
        <v>0</v>
      </c>
      <c r="H23" s="569">
        <v>0</v>
      </c>
      <c r="I23" s="392">
        <f t="shared" ref="I23" si="1">C23-E23-G23</f>
        <v>0</v>
      </c>
      <c r="J23" s="394">
        <f t="shared" si="0"/>
        <v>0</v>
      </c>
      <c r="K23" s="395"/>
    </row>
    <row r="24" spans="1:16" s="400" customFormat="1" ht="15.75" customHeight="1" x14ac:dyDescent="0.2">
      <c r="A24" s="660" t="s">
        <v>15</v>
      </c>
      <c r="B24" s="661"/>
      <c r="C24" s="341">
        <f t="shared" ref="C24:J24" si="2">SUM(C12:C23)</f>
        <v>9491</v>
      </c>
      <c r="D24" s="398">
        <f t="shared" si="2"/>
        <v>14677.080000000002</v>
      </c>
      <c r="E24" s="341">
        <f t="shared" si="2"/>
        <v>9371</v>
      </c>
      <c r="F24" s="398">
        <f t="shared" si="2"/>
        <v>14449.49696688</v>
      </c>
      <c r="G24" s="570">
        <f t="shared" si="2"/>
        <v>120</v>
      </c>
      <c r="H24" s="571">
        <f t="shared" si="2"/>
        <v>227.58303311999964</v>
      </c>
      <c r="I24" s="341">
        <f t="shared" si="2"/>
        <v>0</v>
      </c>
      <c r="J24" s="398">
        <f t="shared" si="2"/>
        <v>0</v>
      </c>
      <c r="K24" s="399"/>
    </row>
    <row r="25" spans="1:16" s="12" customFormat="1" x14ac:dyDescent="0.2">
      <c r="A25" s="10"/>
    </row>
    <row r="26" spans="1:16" s="12" customFormat="1" x14ac:dyDescent="0.2">
      <c r="A26" s="562" t="s">
        <v>928</v>
      </c>
      <c r="B26" s="563" t="s">
        <v>941</v>
      </c>
    </row>
    <row r="27" spans="1:16" s="12" customFormat="1" ht="30" customHeight="1" x14ac:dyDescent="0.2">
      <c r="A27" s="10"/>
      <c r="B27" s="879" t="s">
        <v>942</v>
      </c>
      <c r="C27" s="879"/>
      <c r="D27" s="879"/>
      <c r="E27" s="879"/>
      <c r="F27" s="879"/>
      <c r="G27" s="879"/>
      <c r="H27" s="879"/>
      <c r="I27" s="879"/>
      <c r="J27" s="879"/>
      <c r="K27" s="879"/>
    </row>
    <row r="28" spans="1:16" s="12" customFormat="1" x14ac:dyDescent="0.2">
      <c r="A28" s="10"/>
      <c r="B28" s="237"/>
      <c r="C28" s="237"/>
      <c r="D28" s="237"/>
      <c r="E28" s="237"/>
      <c r="F28" s="237"/>
      <c r="G28" s="237"/>
      <c r="H28" s="237"/>
      <c r="I28" s="237"/>
      <c r="J28" s="237"/>
      <c r="K28" s="237"/>
    </row>
    <row r="29" spans="1:16" s="12" customFormat="1" x14ac:dyDescent="0.2">
      <c r="A29" s="10"/>
      <c r="B29" s="237"/>
      <c r="C29" s="237"/>
      <c r="D29" s="237"/>
      <c r="E29" s="237"/>
      <c r="F29" s="237"/>
      <c r="G29" s="237"/>
      <c r="H29" s="237"/>
      <c r="I29" s="237"/>
      <c r="J29" s="237"/>
      <c r="K29" s="237"/>
    </row>
    <row r="30" spans="1:16" s="12" customFormat="1" x14ac:dyDescent="0.2">
      <c r="A30" s="10"/>
      <c r="B30" s="237"/>
      <c r="C30" s="237"/>
      <c r="D30" s="237"/>
      <c r="E30" s="237"/>
      <c r="F30" s="237"/>
      <c r="G30" s="237"/>
      <c r="H30" s="237"/>
      <c r="I30" s="237"/>
      <c r="J30" s="237"/>
      <c r="K30" s="237"/>
    </row>
    <row r="31" spans="1:16" s="12" customFormat="1" x14ac:dyDescent="0.2">
      <c r="A31" s="10"/>
      <c r="B31" s="237"/>
      <c r="C31" s="237"/>
      <c r="D31" s="237"/>
      <c r="E31" s="237"/>
      <c r="F31" s="237"/>
      <c r="G31" s="237"/>
      <c r="H31" s="237"/>
      <c r="I31" s="237"/>
      <c r="J31" s="237"/>
      <c r="K31" s="237"/>
    </row>
    <row r="32" spans="1:16" s="15" customFormat="1" ht="13.9" customHeight="1" x14ac:dyDescent="0.2">
      <c r="A32" s="401"/>
      <c r="B32" s="344"/>
      <c r="C32" s="344"/>
      <c r="D32" s="344"/>
      <c r="E32" s="344"/>
      <c r="F32" s="344"/>
      <c r="G32" s="344"/>
      <c r="H32" s="344"/>
      <c r="J32" s="344"/>
      <c r="K32" s="368" t="s">
        <v>11</v>
      </c>
      <c r="L32" s="81"/>
      <c r="M32" s="81"/>
      <c r="N32" s="81"/>
      <c r="O32" s="81"/>
      <c r="P32" s="81"/>
    </row>
    <row r="33" spans="1:16" s="15" customFormat="1" ht="13.15" customHeight="1" x14ac:dyDescent="0.2">
      <c r="B33" s="344"/>
      <c r="C33" s="344"/>
      <c r="D33" s="344"/>
      <c r="E33" s="344"/>
      <c r="F33" s="344"/>
      <c r="G33" s="344"/>
      <c r="H33" s="344"/>
      <c r="I33" s="344"/>
      <c r="J33" s="344"/>
      <c r="K33" s="368" t="s">
        <v>877</v>
      </c>
      <c r="L33" s="81"/>
      <c r="M33" s="81"/>
      <c r="N33" s="81"/>
      <c r="O33" s="81"/>
      <c r="P33" s="81"/>
    </row>
    <row r="34" spans="1:16" s="15" customFormat="1" ht="13.15" customHeight="1" x14ac:dyDescent="0.2">
      <c r="B34" s="344"/>
      <c r="C34" s="344"/>
      <c r="D34" s="344"/>
      <c r="E34" s="344"/>
      <c r="F34" s="344"/>
      <c r="G34" s="344"/>
      <c r="H34" s="344"/>
      <c r="I34" s="344"/>
      <c r="J34" s="344"/>
      <c r="K34" s="368" t="s">
        <v>878</v>
      </c>
      <c r="L34" s="81"/>
      <c r="M34" s="81"/>
      <c r="N34" s="81"/>
      <c r="O34" s="81"/>
      <c r="P34" s="81"/>
    </row>
    <row r="35" spans="1:16" s="15" customFormat="1" x14ac:dyDescent="0.2">
      <c r="A35" s="14" t="s">
        <v>19</v>
      </c>
      <c r="B35" s="14"/>
      <c r="C35" s="14"/>
      <c r="D35" s="14"/>
      <c r="E35" s="14"/>
      <c r="F35" s="14"/>
      <c r="H35" s="668" t="s">
        <v>20</v>
      </c>
      <c r="I35" s="668"/>
    </row>
    <row r="36" spans="1:16" s="15" customFormat="1" x14ac:dyDescent="0.2">
      <c r="A36" s="14"/>
    </row>
    <row r="37" spans="1:16" x14ac:dyDescent="0.2">
      <c r="A37" s="734"/>
      <c r="B37" s="734"/>
      <c r="C37" s="734"/>
      <c r="D37" s="734"/>
      <c r="E37" s="734"/>
      <c r="F37" s="734"/>
      <c r="G37" s="734"/>
      <c r="H37" s="734"/>
      <c r="I37" s="734"/>
      <c r="J37" s="734"/>
    </row>
  </sheetData>
  <mergeCells count="20">
    <mergeCell ref="H35:I35"/>
    <mergeCell ref="A37:J37"/>
    <mergeCell ref="A24:B24"/>
    <mergeCell ref="D1:E1"/>
    <mergeCell ref="I1:J1"/>
    <mergeCell ref="A2:J2"/>
    <mergeCell ref="A3:J3"/>
    <mergeCell ref="A5:K5"/>
    <mergeCell ref="A7:B7"/>
    <mergeCell ref="E7:H7"/>
    <mergeCell ref="I7:K7"/>
    <mergeCell ref="C8:J8"/>
    <mergeCell ref="A9:A10"/>
    <mergeCell ref="B9:B10"/>
    <mergeCell ref="C9:D9"/>
    <mergeCell ref="E9:F9"/>
    <mergeCell ref="G9:H9"/>
    <mergeCell ref="I9:J9"/>
    <mergeCell ref="K9:K10"/>
    <mergeCell ref="B27:K27"/>
  </mergeCells>
  <printOptions horizontalCentered="1" verticalCentered="1"/>
  <pageMargins left="0.70866141732283505" right="0.70866141732283505" top="0.23622047244094499" bottom="0" header="0.31496062992126" footer="0.31496062992126"/>
  <pageSetup paperSize="9" scale="86"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
  <sheetViews>
    <sheetView view="pageBreakPreview" zoomScale="90" zoomScaleNormal="100" zoomScaleSheetLayoutView="90" workbookViewId="0">
      <selection activeCell="N20" sqref="N20"/>
    </sheetView>
  </sheetViews>
  <sheetFormatPr defaultRowHeight="12.75" x14ac:dyDescent="0.2"/>
  <cols>
    <col min="1" max="1" width="7" customWidth="1"/>
    <col min="2" max="2" width="21.42578125" customWidth="1"/>
    <col min="3" max="3" width="16.28515625" customWidth="1"/>
    <col min="4" max="4" width="15.85546875" customWidth="1"/>
    <col min="5" max="5" width="11.5703125" customWidth="1"/>
    <col min="6" max="6" width="15" customWidth="1"/>
    <col min="7" max="7" width="9.7109375" customWidth="1"/>
    <col min="8" max="8" width="15.140625" customWidth="1"/>
    <col min="9" max="9" width="16.5703125" customWidth="1"/>
    <col min="10" max="10" width="18.28515625" customWidth="1"/>
    <col min="11" max="11" width="14.140625" customWidth="1"/>
  </cols>
  <sheetData>
    <row r="1" spans="1:19" ht="15" x14ac:dyDescent="0.2">
      <c r="D1" s="668"/>
      <c r="E1" s="668"/>
      <c r="H1" s="42"/>
      <c r="I1" s="733" t="s">
        <v>388</v>
      </c>
      <c r="J1" s="733"/>
    </row>
    <row r="2" spans="1:19" ht="15" x14ac:dyDescent="0.2">
      <c r="A2" s="742" t="s">
        <v>0</v>
      </c>
      <c r="B2" s="742"/>
      <c r="C2" s="742"/>
      <c r="D2" s="742"/>
      <c r="E2" s="742"/>
      <c r="F2" s="742"/>
      <c r="G2" s="742"/>
      <c r="H2" s="742"/>
      <c r="I2" s="742"/>
      <c r="J2" s="742"/>
    </row>
    <row r="3" spans="1:19" ht="20.25" x14ac:dyDescent="0.3">
      <c r="A3" s="666" t="s">
        <v>685</v>
      </c>
      <c r="B3" s="666"/>
      <c r="C3" s="666"/>
      <c r="D3" s="666"/>
      <c r="E3" s="666"/>
      <c r="F3" s="666"/>
      <c r="G3" s="666"/>
      <c r="H3" s="666"/>
      <c r="I3" s="666"/>
      <c r="J3" s="666"/>
    </row>
    <row r="4" spans="1:19" ht="10.5" customHeight="1" x14ac:dyDescent="0.2"/>
    <row r="5" spans="1:19" s="15" customFormat="1" ht="18.75" customHeight="1" x14ac:dyDescent="0.25">
      <c r="A5" s="880" t="s">
        <v>447</v>
      </c>
      <c r="B5" s="880"/>
      <c r="C5" s="880"/>
      <c r="D5" s="880"/>
      <c r="E5" s="880"/>
      <c r="F5" s="880"/>
      <c r="G5" s="880"/>
      <c r="H5" s="880"/>
      <c r="I5" s="880"/>
      <c r="J5" s="880"/>
      <c r="K5" s="880"/>
    </row>
    <row r="6" spans="1:19" s="15" customFormat="1" ht="15.75" customHeight="1" x14ac:dyDescent="0.25">
      <c r="A6" s="45"/>
      <c r="B6" s="45"/>
      <c r="C6" s="45"/>
      <c r="D6" s="45"/>
      <c r="E6" s="45"/>
      <c r="F6" s="45"/>
      <c r="G6" s="45"/>
      <c r="H6" s="45"/>
      <c r="I6" s="45"/>
      <c r="J6" s="45"/>
    </row>
    <row r="7" spans="1:19" s="15" customFormat="1" ht="15" x14ac:dyDescent="0.3">
      <c r="A7" s="327" t="s">
        <v>260</v>
      </c>
      <c r="B7" s="202" t="s">
        <v>875</v>
      </c>
      <c r="E7" s="817"/>
      <c r="F7" s="817"/>
      <c r="G7" s="817"/>
      <c r="H7" s="817"/>
      <c r="I7" s="817" t="s">
        <v>823</v>
      </c>
      <c r="J7" s="817"/>
      <c r="K7" s="817"/>
    </row>
    <row r="8" spans="1:19" s="13" customFormat="1" ht="15.75" hidden="1" customHeight="1" x14ac:dyDescent="0.3">
      <c r="A8" s="327"/>
      <c r="B8" s="202"/>
      <c r="C8" s="742" t="s">
        <v>12</v>
      </c>
      <c r="D8" s="742"/>
      <c r="E8" s="742"/>
      <c r="F8" s="742"/>
      <c r="G8" s="742"/>
      <c r="H8" s="742"/>
      <c r="I8" s="742"/>
      <c r="J8" s="742"/>
    </row>
    <row r="9" spans="1:19" ht="30" customHeight="1" x14ac:dyDescent="0.2">
      <c r="A9" s="881" t="s">
        <v>1</v>
      </c>
      <c r="B9" s="881" t="s">
        <v>2</v>
      </c>
      <c r="C9" s="652" t="s">
        <v>686</v>
      </c>
      <c r="D9" s="653"/>
      <c r="E9" s="652" t="s">
        <v>36</v>
      </c>
      <c r="F9" s="653"/>
      <c r="G9" s="652" t="s">
        <v>37</v>
      </c>
      <c r="H9" s="653"/>
      <c r="I9" s="650" t="s">
        <v>104</v>
      </c>
      <c r="J9" s="650"/>
      <c r="K9" s="737" t="s">
        <v>242</v>
      </c>
      <c r="R9" s="9"/>
      <c r="S9" s="12"/>
    </row>
    <row r="10" spans="1:19" s="14" customFormat="1" ht="42.6" customHeight="1" x14ac:dyDescent="0.2">
      <c r="A10" s="881"/>
      <c r="B10" s="881"/>
      <c r="C10" s="5" t="s">
        <v>38</v>
      </c>
      <c r="D10" s="5" t="s">
        <v>103</v>
      </c>
      <c r="E10" s="5" t="s">
        <v>38</v>
      </c>
      <c r="F10" s="5" t="s">
        <v>103</v>
      </c>
      <c r="G10" s="5" t="s">
        <v>38</v>
      </c>
      <c r="H10" s="5" t="s">
        <v>103</v>
      </c>
      <c r="I10" s="5" t="s">
        <v>136</v>
      </c>
      <c r="J10" s="5" t="s">
        <v>137</v>
      </c>
      <c r="K10" s="738"/>
    </row>
    <row r="11" spans="1:19" ht="12.75" customHeight="1" x14ac:dyDescent="0.2">
      <c r="A11" s="217">
        <v>1</v>
      </c>
      <c r="B11" s="217">
        <v>2</v>
      </c>
      <c r="C11" s="146">
        <v>3</v>
      </c>
      <c r="D11" s="146">
        <v>4</v>
      </c>
      <c r="E11" s="146">
        <v>5</v>
      </c>
      <c r="F11" s="146">
        <v>6</v>
      </c>
      <c r="G11" s="146">
        <v>7</v>
      </c>
      <c r="H11" s="146">
        <v>8</v>
      </c>
      <c r="I11" s="146">
        <v>9</v>
      </c>
      <c r="J11" s="146">
        <v>10</v>
      </c>
      <c r="K11" s="3">
        <v>11</v>
      </c>
    </row>
    <row r="12" spans="1:19" x14ac:dyDescent="0.2">
      <c r="A12" s="8">
        <v>1</v>
      </c>
      <c r="B12" s="9" t="s">
        <v>862</v>
      </c>
      <c r="C12" s="439">
        <v>1520</v>
      </c>
      <c r="D12" s="457">
        <v>2890.6900000000005</v>
      </c>
      <c r="E12" s="439">
        <v>1520</v>
      </c>
      <c r="F12" s="457">
        <v>2890.6900000000005</v>
      </c>
      <c r="G12" s="558">
        <v>0</v>
      </c>
      <c r="H12" s="559">
        <v>0</v>
      </c>
      <c r="I12" s="439">
        <f>C12-E12-G12</f>
        <v>0</v>
      </c>
      <c r="J12" s="439">
        <f>D12-F12-H12</f>
        <v>0</v>
      </c>
      <c r="K12" s="3"/>
    </row>
    <row r="13" spans="1:19" x14ac:dyDescent="0.2">
      <c r="A13" s="8">
        <v>2</v>
      </c>
      <c r="B13" s="9" t="s">
        <v>863</v>
      </c>
      <c r="C13" s="439">
        <v>802</v>
      </c>
      <c r="D13" s="457">
        <v>1453.59</v>
      </c>
      <c r="E13" s="439">
        <v>802</v>
      </c>
      <c r="F13" s="457">
        <v>1453.59</v>
      </c>
      <c r="G13" s="558">
        <v>0</v>
      </c>
      <c r="H13" s="559">
        <v>0</v>
      </c>
      <c r="I13" s="439">
        <f t="shared" ref="I13:I22" si="0">C13-E13-G13</f>
        <v>0</v>
      </c>
      <c r="J13" s="439">
        <f t="shared" ref="J13:J22" si="1">D13-F13-H13</f>
        <v>0</v>
      </c>
      <c r="K13" s="3"/>
    </row>
    <row r="14" spans="1:19" x14ac:dyDescent="0.2">
      <c r="A14" s="8">
        <v>3</v>
      </c>
      <c r="B14" s="9" t="s">
        <v>864</v>
      </c>
      <c r="C14" s="439">
        <v>1180</v>
      </c>
      <c r="D14" s="457">
        <v>2269.2787199999998</v>
      </c>
      <c r="E14" s="439">
        <v>1136</v>
      </c>
      <c r="F14" s="457">
        <v>2227.5947200000001</v>
      </c>
      <c r="G14" s="558">
        <v>44</v>
      </c>
      <c r="H14" s="559">
        <v>41.683999999999742</v>
      </c>
      <c r="I14" s="439">
        <f t="shared" si="0"/>
        <v>0</v>
      </c>
      <c r="J14" s="439">
        <f t="shared" si="1"/>
        <v>0</v>
      </c>
      <c r="K14" s="3"/>
    </row>
    <row r="15" spans="1:19" x14ac:dyDescent="0.2">
      <c r="A15" s="8">
        <v>4</v>
      </c>
      <c r="B15" s="9" t="s">
        <v>865</v>
      </c>
      <c r="C15" s="439">
        <v>648</v>
      </c>
      <c r="D15" s="457">
        <v>1258.73</v>
      </c>
      <c r="E15" s="439">
        <v>613</v>
      </c>
      <c r="F15" s="457">
        <v>1175.8600000000001</v>
      </c>
      <c r="G15" s="558">
        <v>35</v>
      </c>
      <c r="H15" s="559">
        <v>82.869999999999891</v>
      </c>
      <c r="I15" s="439">
        <f t="shared" si="0"/>
        <v>0</v>
      </c>
      <c r="J15" s="439">
        <f t="shared" si="1"/>
        <v>0</v>
      </c>
      <c r="K15" s="3"/>
    </row>
    <row r="16" spans="1:19" x14ac:dyDescent="0.2">
      <c r="A16" s="8">
        <v>5</v>
      </c>
      <c r="B16" s="9" t="s">
        <v>866</v>
      </c>
      <c r="C16" s="439">
        <v>757</v>
      </c>
      <c r="D16" s="457">
        <v>1228.3300000000002</v>
      </c>
      <c r="E16" s="439">
        <v>757</v>
      </c>
      <c r="F16" s="457">
        <v>1228.3300000000002</v>
      </c>
      <c r="G16" s="558">
        <v>0</v>
      </c>
      <c r="H16" s="559">
        <v>0</v>
      </c>
      <c r="I16" s="439">
        <f t="shared" si="0"/>
        <v>0</v>
      </c>
      <c r="J16" s="439">
        <f t="shared" si="1"/>
        <v>0</v>
      </c>
      <c r="K16" s="3"/>
    </row>
    <row r="17" spans="1:16" x14ac:dyDescent="0.2">
      <c r="A17" s="8">
        <v>6</v>
      </c>
      <c r="B17" s="9" t="s">
        <v>867</v>
      </c>
      <c r="C17" s="439">
        <v>443</v>
      </c>
      <c r="D17" s="457">
        <v>780.49</v>
      </c>
      <c r="E17" s="439">
        <v>443</v>
      </c>
      <c r="F17" s="457">
        <v>780.49</v>
      </c>
      <c r="G17" s="558">
        <v>0</v>
      </c>
      <c r="H17" s="559">
        <v>0</v>
      </c>
      <c r="I17" s="439">
        <f t="shared" si="0"/>
        <v>0</v>
      </c>
      <c r="J17" s="439">
        <f t="shared" si="1"/>
        <v>0</v>
      </c>
      <c r="K17" s="3"/>
    </row>
    <row r="18" spans="1:16" x14ac:dyDescent="0.2">
      <c r="A18" s="8">
        <v>7</v>
      </c>
      <c r="B18" s="9" t="s">
        <v>868</v>
      </c>
      <c r="C18" s="439">
        <v>657</v>
      </c>
      <c r="D18" s="457">
        <v>944.61999999999989</v>
      </c>
      <c r="E18" s="439">
        <v>657</v>
      </c>
      <c r="F18" s="457">
        <v>944.61999999999989</v>
      </c>
      <c r="G18" s="558">
        <v>0</v>
      </c>
      <c r="H18" s="559">
        <v>0</v>
      </c>
      <c r="I18" s="439">
        <f t="shared" si="0"/>
        <v>0</v>
      </c>
      <c r="J18" s="439">
        <f t="shared" si="1"/>
        <v>0</v>
      </c>
      <c r="K18" s="3"/>
    </row>
    <row r="19" spans="1:16" x14ac:dyDescent="0.2">
      <c r="A19" s="8">
        <v>8</v>
      </c>
      <c r="B19" s="9" t="s">
        <v>869</v>
      </c>
      <c r="C19" s="439">
        <v>612</v>
      </c>
      <c r="D19" s="457">
        <v>918.56999999999994</v>
      </c>
      <c r="E19" s="439">
        <v>590</v>
      </c>
      <c r="F19" s="457">
        <v>906.27</v>
      </c>
      <c r="G19" s="558">
        <v>22</v>
      </c>
      <c r="H19" s="559">
        <v>12.299999999999955</v>
      </c>
      <c r="I19" s="439">
        <f t="shared" si="0"/>
        <v>0</v>
      </c>
      <c r="J19" s="439">
        <f t="shared" si="1"/>
        <v>0</v>
      </c>
      <c r="K19" s="9"/>
    </row>
    <row r="20" spans="1:16" ht="15" x14ac:dyDescent="0.25">
      <c r="A20" s="328">
        <v>9</v>
      </c>
      <c r="B20" s="9" t="s">
        <v>870</v>
      </c>
      <c r="C20" s="439">
        <v>1540</v>
      </c>
      <c r="D20" s="457">
        <v>2290.14</v>
      </c>
      <c r="E20" s="439">
        <v>1526</v>
      </c>
      <c r="F20" s="457">
        <v>2185.9639631999999</v>
      </c>
      <c r="G20" s="558">
        <v>14</v>
      </c>
      <c r="H20" s="559">
        <v>104.17603679999999</v>
      </c>
      <c r="I20" s="439">
        <f t="shared" si="0"/>
        <v>0</v>
      </c>
      <c r="J20" s="439">
        <f t="shared" si="1"/>
        <v>0</v>
      </c>
      <c r="K20" s="9"/>
      <c r="L20" s="517"/>
    </row>
    <row r="21" spans="1:16" x14ac:dyDescent="0.2">
      <c r="A21" s="8">
        <v>10</v>
      </c>
      <c r="B21" s="9" t="s">
        <v>871</v>
      </c>
      <c r="C21" s="439">
        <v>547</v>
      </c>
      <c r="D21" s="457">
        <v>752.09</v>
      </c>
      <c r="E21" s="439">
        <v>542</v>
      </c>
      <c r="F21" s="457">
        <v>740.25</v>
      </c>
      <c r="G21" s="558">
        <v>5</v>
      </c>
      <c r="H21" s="559">
        <v>11.840000000000032</v>
      </c>
      <c r="I21" s="439">
        <f t="shared" si="0"/>
        <v>0</v>
      </c>
      <c r="J21" s="439">
        <f t="shared" si="1"/>
        <v>0</v>
      </c>
      <c r="K21" s="9"/>
    </row>
    <row r="22" spans="1:16" x14ac:dyDescent="0.2">
      <c r="A22" s="8">
        <v>11</v>
      </c>
      <c r="B22" s="9" t="s">
        <v>872</v>
      </c>
      <c r="C22" s="439">
        <v>785</v>
      </c>
      <c r="D22" s="457">
        <v>1230.6000000000001</v>
      </c>
      <c r="E22" s="439">
        <v>785</v>
      </c>
      <c r="F22" s="457">
        <v>1230.6000000000001</v>
      </c>
      <c r="G22" s="558">
        <v>0</v>
      </c>
      <c r="H22" s="559">
        <v>0</v>
      </c>
      <c r="I22" s="439">
        <f t="shared" si="0"/>
        <v>0</v>
      </c>
      <c r="J22" s="439">
        <f t="shared" si="1"/>
        <v>0</v>
      </c>
      <c r="K22" s="9"/>
    </row>
    <row r="23" spans="1:16" x14ac:dyDescent="0.2">
      <c r="A23" s="632" t="s">
        <v>15</v>
      </c>
      <c r="B23" s="633"/>
      <c r="C23" s="437">
        <f>SUM(C12:C22)</f>
        <v>9491</v>
      </c>
      <c r="D23" s="363">
        <f t="shared" ref="D23:K23" si="2">SUM(D12:D22)</f>
        <v>16017.128719999999</v>
      </c>
      <c r="E23" s="437">
        <f t="shared" si="2"/>
        <v>9371</v>
      </c>
      <c r="F23" s="363">
        <f t="shared" si="2"/>
        <v>15764.2586832</v>
      </c>
      <c r="G23" s="560">
        <f t="shared" si="2"/>
        <v>120</v>
      </c>
      <c r="H23" s="561">
        <f t="shared" si="2"/>
        <v>252.87003679999961</v>
      </c>
      <c r="I23" s="437">
        <f t="shared" si="2"/>
        <v>0</v>
      </c>
      <c r="J23" s="437">
        <f t="shared" si="2"/>
        <v>0</v>
      </c>
      <c r="K23" s="437">
        <f t="shared" si="2"/>
        <v>0</v>
      </c>
    </row>
    <row r="24" spans="1:16" s="12" customFormat="1" x14ac:dyDescent="0.2">
      <c r="A24" s="10" t="s">
        <v>39</v>
      </c>
      <c r="G24" s="518"/>
    </row>
    <row r="25" spans="1:16" s="30" customFormat="1" x14ac:dyDescent="0.2">
      <c r="A25" s="562" t="s">
        <v>928</v>
      </c>
      <c r="B25" s="563" t="s">
        <v>949</v>
      </c>
    </row>
    <row r="26" spans="1:16" s="12" customFormat="1" x14ac:dyDescent="0.2">
      <c r="A26" s="10"/>
    </row>
    <row r="27" spans="1:16" s="12" customFormat="1" x14ac:dyDescent="0.2">
      <c r="A27" s="10"/>
    </row>
    <row r="28" spans="1:16" s="15" customFormat="1" ht="13.9" customHeight="1" x14ac:dyDescent="0.2">
      <c r="A28" s="401"/>
      <c r="B28" s="344"/>
      <c r="C28" s="344"/>
      <c r="D28" s="344"/>
      <c r="E28" s="344"/>
      <c r="F28" s="344"/>
      <c r="G28" s="344"/>
      <c r="H28" s="344"/>
      <c r="J28" s="344"/>
      <c r="K28" s="343" t="s">
        <v>11</v>
      </c>
      <c r="L28" s="81"/>
      <c r="M28" s="81"/>
      <c r="N28" s="81"/>
      <c r="O28" s="81"/>
      <c r="P28" s="81"/>
    </row>
    <row r="29" spans="1:16" s="15" customFormat="1" ht="13.15" customHeight="1" x14ac:dyDescent="0.2">
      <c r="B29" s="344"/>
      <c r="C29" s="344"/>
      <c r="D29" s="344"/>
      <c r="E29" s="344"/>
      <c r="F29" s="344"/>
      <c r="G29" s="344"/>
      <c r="H29" s="344"/>
      <c r="I29" s="344"/>
      <c r="J29" s="344"/>
      <c r="K29" s="368" t="s">
        <v>877</v>
      </c>
      <c r="L29" s="81"/>
      <c r="M29" s="81"/>
      <c r="N29" s="81"/>
      <c r="O29" s="81"/>
      <c r="P29" s="81"/>
    </row>
    <row r="30" spans="1:16" s="15" customFormat="1" ht="13.15" customHeight="1" x14ac:dyDescent="0.2">
      <c r="B30" s="344"/>
      <c r="C30" s="344"/>
      <c r="D30" s="344"/>
      <c r="E30" s="344"/>
      <c r="F30" s="344"/>
      <c r="G30" s="344"/>
      <c r="H30" s="344"/>
      <c r="I30" s="344"/>
      <c r="J30" s="344"/>
      <c r="K30" s="368" t="s">
        <v>16</v>
      </c>
      <c r="L30" s="81"/>
      <c r="M30" s="81"/>
      <c r="N30" s="81"/>
      <c r="O30" s="81"/>
      <c r="P30" s="81"/>
    </row>
    <row r="31" spans="1:16" s="15" customFormat="1" x14ac:dyDescent="0.2">
      <c r="A31" s="14" t="s">
        <v>19</v>
      </c>
      <c r="B31" s="14"/>
      <c r="C31" s="14"/>
      <c r="D31" s="14"/>
      <c r="E31" s="14"/>
      <c r="F31" s="14"/>
      <c r="H31" s="668" t="s">
        <v>20</v>
      </c>
      <c r="I31" s="668"/>
    </row>
    <row r="32" spans="1:16" s="15" customFormat="1" x14ac:dyDescent="0.2">
      <c r="A32" s="14"/>
    </row>
    <row r="33" spans="1:10" x14ac:dyDescent="0.2">
      <c r="A33" s="734"/>
      <c r="B33" s="734"/>
      <c r="C33" s="734"/>
      <c r="D33" s="734"/>
      <c r="E33" s="734"/>
      <c r="F33" s="734"/>
      <c r="G33" s="734"/>
      <c r="H33" s="734"/>
      <c r="I33" s="734"/>
      <c r="J33" s="734"/>
    </row>
  </sheetData>
  <mergeCells count="18">
    <mergeCell ref="I1:J1"/>
    <mergeCell ref="G9:H9"/>
    <mergeCell ref="A5:K5"/>
    <mergeCell ref="A3:J3"/>
    <mergeCell ref="I9:J9"/>
    <mergeCell ref="I7:K7"/>
    <mergeCell ref="D1:E1"/>
    <mergeCell ref="A2:J2"/>
    <mergeCell ref="K9:K10"/>
    <mergeCell ref="C8:J8"/>
    <mergeCell ref="E7:H7"/>
    <mergeCell ref="A33:J33"/>
    <mergeCell ref="E9:F9"/>
    <mergeCell ref="C9:D9"/>
    <mergeCell ref="H31:I31"/>
    <mergeCell ref="A9:A10"/>
    <mergeCell ref="B9:B10"/>
    <mergeCell ref="A23:B23"/>
  </mergeCells>
  <phoneticPr fontId="0" type="noConversion"/>
  <printOptions horizontalCentered="1" verticalCentered="1"/>
  <pageMargins left="0.70866141732283505" right="0.70866141732283505" top="0.23622047244094499" bottom="0" header="0.31496062992126" footer="0.31496062992126"/>
  <pageSetup paperSize="9" scale="83"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2"/>
  <sheetViews>
    <sheetView view="pageBreakPreview" topLeftCell="A7" zoomScale="90" zoomScaleNormal="100" zoomScaleSheetLayoutView="90" workbookViewId="0">
      <selection activeCell="R25" sqref="R25"/>
    </sheetView>
  </sheetViews>
  <sheetFormatPr defaultRowHeight="12.75" x14ac:dyDescent="0.2"/>
  <cols>
    <col min="1" max="1" width="5.7109375" customWidth="1"/>
    <col min="2" max="2" width="21" customWidth="1"/>
    <col min="3" max="3" width="15.140625" customWidth="1"/>
    <col min="4" max="4" width="15.85546875" customWidth="1"/>
    <col min="5" max="5" width="9.85546875" customWidth="1"/>
    <col min="6" max="6" width="13.5703125" customWidth="1"/>
    <col min="7" max="7" width="9.7109375" customWidth="1"/>
    <col min="8" max="8" width="10.42578125" customWidth="1"/>
    <col min="9" max="9" width="15.28515625" customWidth="1"/>
    <col min="10" max="10" width="19.28515625" customWidth="1"/>
    <col min="11" max="11" width="15" customWidth="1"/>
  </cols>
  <sheetData>
    <row r="1" spans="1:19" ht="22.9" customHeight="1" x14ac:dyDescent="0.2">
      <c r="D1" s="668"/>
      <c r="E1" s="668"/>
      <c r="H1" s="42"/>
      <c r="J1" s="733" t="s">
        <v>67</v>
      </c>
      <c r="K1" s="733"/>
    </row>
    <row r="2" spans="1:19" ht="15" x14ac:dyDescent="0.2">
      <c r="A2" s="742" t="s">
        <v>0</v>
      </c>
      <c r="B2" s="742"/>
      <c r="C2" s="742"/>
      <c r="D2" s="742"/>
      <c r="E2" s="742"/>
      <c r="F2" s="742"/>
      <c r="G2" s="742"/>
      <c r="H2" s="742"/>
      <c r="I2" s="742"/>
      <c r="J2" s="742"/>
    </row>
    <row r="3" spans="1:19" ht="18" x14ac:dyDescent="0.25">
      <c r="A3" s="793" t="s">
        <v>651</v>
      </c>
      <c r="B3" s="793"/>
      <c r="C3" s="793"/>
      <c r="D3" s="793"/>
      <c r="E3" s="793"/>
      <c r="F3" s="793"/>
      <c r="G3" s="793"/>
      <c r="H3" s="793"/>
      <c r="I3" s="793"/>
      <c r="J3" s="793"/>
    </row>
    <row r="4" spans="1:19" ht="10.5" customHeight="1" x14ac:dyDescent="0.2"/>
    <row r="5" spans="1:19" s="15" customFormat="1" ht="15.75" customHeight="1" x14ac:dyDescent="0.2">
      <c r="A5" s="882" t="s">
        <v>448</v>
      </c>
      <c r="B5" s="882"/>
      <c r="C5" s="882"/>
      <c r="D5" s="882"/>
      <c r="E5" s="882"/>
      <c r="F5" s="882"/>
      <c r="G5" s="882"/>
      <c r="H5" s="882"/>
      <c r="I5" s="882"/>
      <c r="J5" s="882"/>
      <c r="K5" s="882"/>
      <c r="L5" s="882"/>
    </row>
    <row r="6" spans="1:19" s="15" customFormat="1" ht="15.75" customHeight="1" x14ac:dyDescent="0.25">
      <c r="A6" s="45"/>
      <c r="B6" s="45"/>
      <c r="C6" s="45"/>
      <c r="D6" s="45"/>
      <c r="E6" s="45"/>
      <c r="F6" s="45"/>
      <c r="G6" s="45"/>
      <c r="H6" s="45"/>
      <c r="I6" s="45"/>
      <c r="J6" s="45"/>
    </row>
    <row r="7" spans="1:19" s="15" customFormat="1" ht="15" x14ac:dyDescent="0.3">
      <c r="A7" s="327" t="s">
        <v>260</v>
      </c>
      <c r="B7" s="202" t="s">
        <v>875</v>
      </c>
      <c r="I7" s="817" t="s">
        <v>823</v>
      </c>
      <c r="J7" s="817"/>
      <c r="K7" s="817"/>
    </row>
    <row r="8" spans="1:19" s="13" customFormat="1" ht="15.75" hidden="1" customHeight="1" x14ac:dyDescent="0.3">
      <c r="A8" s="327"/>
      <c r="B8" s="202"/>
      <c r="C8" s="742" t="s">
        <v>12</v>
      </c>
      <c r="D8" s="742"/>
      <c r="E8" s="742"/>
      <c r="F8" s="742"/>
      <c r="G8" s="742"/>
      <c r="H8" s="742"/>
      <c r="I8" s="742"/>
      <c r="J8" s="742"/>
    </row>
    <row r="9" spans="1:19" ht="30" customHeight="1" x14ac:dyDescent="0.2">
      <c r="A9" s="844" t="s">
        <v>1</v>
      </c>
      <c r="B9" s="844" t="s">
        <v>2</v>
      </c>
      <c r="C9" s="650" t="s">
        <v>687</v>
      </c>
      <c r="D9" s="650"/>
      <c r="E9" s="652" t="s">
        <v>488</v>
      </c>
      <c r="F9" s="653"/>
      <c r="G9" s="652" t="s">
        <v>37</v>
      </c>
      <c r="H9" s="653"/>
      <c r="I9" s="650" t="s">
        <v>104</v>
      </c>
      <c r="J9" s="650"/>
      <c r="K9" s="737" t="s">
        <v>243</v>
      </c>
      <c r="R9" s="9"/>
      <c r="S9" s="12"/>
    </row>
    <row r="10" spans="1:19" s="14" customFormat="1" ht="46.5" customHeight="1" x14ac:dyDescent="0.2">
      <c r="A10" s="844"/>
      <c r="B10" s="844"/>
      <c r="C10" s="5" t="s">
        <v>38</v>
      </c>
      <c r="D10" s="5" t="s">
        <v>103</v>
      </c>
      <c r="E10" s="5" t="s">
        <v>38</v>
      </c>
      <c r="F10" s="5" t="s">
        <v>103</v>
      </c>
      <c r="G10" s="5" t="s">
        <v>38</v>
      </c>
      <c r="H10" s="5" t="s">
        <v>103</v>
      </c>
      <c r="I10" s="5" t="s">
        <v>136</v>
      </c>
      <c r="J10" s="5" t="s">
        <v>137</v>
      </c>
      <c r="K10" s="738"/>
    </row>
    <row r="11" spans="1:19" ht="12.75" customHeight="1" x14ac:dyDescent="0.2">
      <c r="A11" s="331">
        <v>1</v>
      </c>
      <c r="B11" s="331">
        <v>2</v>
      </c>
      <c r="C11" s="332">
        <v>3</v>
      </c>
      <c r="D11" s="332">
        <v>4</v>
      </c>
      <c r="E11" s="8">
        <v>5</v>
      </c>
      <c r="F11" s="8">
        <v>6</v>
      </c>
      <c r="G11" s="8">
        <v>7</v>
      </c>
      <c r="H11" s="8">
        <v>8</v>
      </c>
      <c r="I11" s="8">
        <v>9</v>
      </c>
      <c r="J11" s="8">
        <v>10</v>
      </c>
      <c r="K11" s="8">
        <v>11</v>
      </c>
    </row>
    <row r="12" spans="1:19" x14ac:dyDescent="0.2">
      <c r="A12" s="8">
        <v>1</v>
      </c>
      <c r="B12" s="9" t="s">
        <v>862</v>
      </c>
      <c r="C12" s="8">
        <v>2045</v>
      </c>
      <c r="D12" s="365">
        <f t="shared" ref="D12:D22" si="0">C12*0.05</f>
        <v>102.25</v>
      </c>
      <c r="E12" s="8">
        <v>2045</v>
      </c>
      <c r="F12" s="365">
        <f t="shared" ref="F12:F22" si="1">E12*0.05</f>
        <v>102.25</v>
      </c>
      <c r="G12" s="8">
        <v>0</v>
      </c>
      <c r="H12" s="362">
        <v>0</v>
      </c>
      <c r="I12" s="8">
        <f t="shared" ref="I12:J22" si="2">C12-E12-G12</f>
        <v>0</v>
      </c>
      <c r="J12" s="362">
        <f t="shared" si="2"/>
        <v>0</v>
      </c>
      <c r="K12" s="8"/>
    </row>
    <row r="13" spans="1:19" x14ac:dyDescent="0.2">
      <c r="A13" s="8">
        <v>2</v>
      </c>
      <c r="B13" s="9" t="s">
        <v>863</v>
      </c>
      <c r="C13" s="8">
        <v>959</v>
      </c>
      <c r="D13" s="365">
        <f t="shared" si="0"/>
        <v>47.95</v>
      </c>
      <c r="E13" s="8">
        <v>959</v>
      </c>
      <c r="F13" s="365">
        <f t="shared" si="1"/>
        <v>47.95</v>
      </c>
      <c r="G13" s="8">
        <v>0</v>
      </c>
      <c r="H13" s="362">
        <v>0</v>
      </c>
      <c r="I13" s="8">
        <f t="shared" si="2"/>
        <v>0</v>
      </c>
      <c r="J13" s="362">
        <f t="shared" si="2"/>
        <v>0</v>
      </c>
      <c r="K13" s="8"/>
    </row>
    <row r="14" spans="1:19" x14ac:dyDescent="0.2">
      <c r="A14" s="8">
        <v>3</v>
      </c>
      <c r="B14" s="9" t="s">
        <v>864</v>
      </c>
      <c r="C14" s="8">
        <v>1625</v>
      </c>
      <c r="D14" s="365">
        <f t="shared" si="0"/>
        <v>81.25</v>
      </c>
      <c r="E14" s="8">
        <v>1625</v>
      </c>
      <c r="F14" s="365">
        <f t="shared" si="1"/>
        <v>81.25</v>
      </c>
      <c r="G14" s="8">
        <v>0</v>
      </c>
      <c r="H14" s="362">
        <v>0</v>
      </c>
      <c r="I14" s="8">
        <f t="shared" si="2"/>
        <v>0</v>
      </c>
      <c r="J14" s="362">
        <f t="shared" si="2"/>
        <v>0</v>
      </c>
      <c r="K14" s="8"/>
    </row>
    <row r="15" spans="1:19" x14ac:dyDescent="0.2">
      <c r="A15" s="8">
        <v>4</v>
      </c>
      <c r="B15" s="9" t="s">
        <v>865</v>
      </c>
      <c r="C15" s="8">
        <v>855</v>
      </c>
      <c r="D15" s="365">
        <f t="shared" si="0"/>
        <v>42.75</v>
      </c>
      <c r="E15" s="8">
        <v>855</v>
      </c>
      <c r="F15" s="365">
        <f t="shared" si="1"/>
        <v>42.75</v>
      </c>
      <c r="G15" s="8">
        <v>0</v>
      </c>
      <c r="H15" s="362">
        <v>0</v>
      </c>
      <c r="I15" s="8">
        <f t="shared" si="2"/>
        <v>0</v>
      </c>
      <c r="J15" s="362">
        <f t="shared" si="2"/>
        <v>0</v>
      </c>
      <c r="K15" s="8"/>
    </row>
    <row r="16" spans="1:19" x14ac:dyDescent="0.2">
      <c r="A16" s="8">
        <v>5</v>
      </c>
      <c r="B16" s="9" t="s">
        <v>866</v>
      </c>
      <c r="C16" s="8">
        <v>1038</v>
      </c>
      <c r="D16" s="365">
        <f t="shared" si="0"/>
        <v>51.900000000000006</v>
      </c>
      <c r="E16" s="8">
        <v>1038</v>
      </c>
      <c r="F16" s="365">
        <f t="shared" si="1"/>
        <v>51.900000000000006</v>
      </c>
      <c r="G16" s="8">
        <v>0</v>
      </c>
      <c r="H16" s="362">
        <v>0</v>
      </c>
      <c r="I16" s="8">
        <f t="shared" si="2"/>
        <v>0</v>
      </c>
      <c r="J16" s="362">
        <f t="shared" si="2"/>
        <v>0</v>
      </c>
      <c r="K16" s="8"/>
    </row>
    <row r="17" spans="1:16" x14ac:dyDescent="0.2">
      <c r="A17" s="8">
        <v>6</v>
      </c>
      <c r="B17" s="9" t="s">
        <v>867</v>
      </c>
      <c r="C17" s="8">
        <v>557</v>
      </c>
      <c r="D17" s="365">
        <f t="shared" si="0"/>
        <v>27.85</v>
      </c>
      <c r="E17" s="8">
        <v>557</v>
      </c>
      <c r="F17" s="365">
        <f t="shared" si="1"/>
        <v>27.85</v>
      </c>
      <c r="G17" s="8">
        <v>0</v>
      </c>
      <c r="H17" s="362">
        <v>0</v>
      </c>
      <c r="I17" s="8">
        <f t="shared" si="2"/>
        <v>0</v>
      </c>
      <c r="J17" s="362">
        <f t="shared" si="2"/>
        <v>0</v>
      </c>
      <c r="K17" s="8"/>
    </row>
    <row r="18" spans="1:16" x14ac:dyDescent="0.2">
      <c r="A18" s="8">
        <v>7</v>
      </c>
      <c r="B18" s="9" t="s">
        <v>868</v>
      </c>
      <c r="C18" s="8">
        <v>742</v>
      </c>
      <c r="D18" s="365">
        <f t="shared" si="0"/>
        <v>37.1</v>
      </c>
      <c r="E18" s="8">
        <v>742</v>
      </c>
      <c r="F18" s="365">
        <f t="shared" si="1"/>
        <v>37.1</v>
      </c>
      <c r="G18" s="8">
        <v>0</v>
      </c>
      <c r="H18" s="362">
        <v>0</v>
      </c>
      <c r="I18" s="8">
        <f t="shared" si="2"/>
        <v>0</v>
      </c>
      <c r="J18" s="362">
        <f t="shared" si="2"/>
        <v>0</v>
      </c>
      <c r="K18" s="8"/>
    </row>
    <row r="19" spans="1:16" x14ac:dyDescent="0.2">
      <c r="A19" s="8">
        <v>8</v>
      </c>
      <c r="B19" s="9" t="s">
        <v>869</v>
      </c>
      <c r="C19" s="8">
        <v>700</v>
      </c>
      <c r="D19" s="365">
        <f t="shared" si="0"/>
        <v>35</v>
      </c>
      <c r="E19" s="8">
        <v>700</v>
      </c>
      <c r="F19" s="365">
        <f t="shared" si="1"/>
        <v>35</v>
      </c>
      <c r="G19" s="8">
        <v>0</v>
      </c>
      <c r="H19" s="362">
        <v>0</v>
      </c>
      <c r="I19" s="8">
        <f t="shared" si="2"/>
        <v>0</v>
      </c>
      <c r="J19" s="362">
        <f t="shared" si="2"/>
        <v>0</v>
      </c>
      <c r="K19" s="9"/>
    </row>
    <row r="20" spans="1:16" x14ac:dyDescent="0.2">
      <c r="A20" s="328">
        <v>9</v>
      </c>
      <c r="B20" s="9" t="s">
        <v>870</v>
      </c>
      <c r="C20" s="8">
        <v>1897</v>
      </c>
      <c r="D20" s="365">
        <f t="shared" si="0"/>
        <v>94.850000000000009</v>
      </c>
      <c r="E20" s="8">
        <v>1897</v>
      </c>
      <c r="F20" s="365">
        <f t="shared" si="1"/>
        <v>94.850000000000009</v>
      </c>
      <c r="G20" s="8">
        <v>0</v>
      </c>
      <c r="H20" s="362">
        <v>0</v>
      </c>
      <c r="I20" s="8">
        <f t="shared" si="2"/>
        <v>0</v>
      </c>
      <c r="J20" s="362">
        <f t="shared" si="2"/>
        <v>0</v>
      </c>
      <c r="K20" s="9"/>
    </row>
    <row r="21" spans="1:16" x14ac:dyDescent="0.2">
      <c r="A21" s="8">
        <v>10</v>
      </c>
      <c r="B21" s="9" t="s">
        <v>871</v>
      </c>
      <c r="C21" s="8">
        <v>704</v>
      </c>
      <c r="D21" s="365">
        <f t="shared" si="0"/>
        <v>35.200000000000003</v>
      </c>
      <c r="E21" s="8">
        <v>704</v>
      </c>
      <c r="F21" s="365">
        <f t="shared" si="1"/>
        <v>35.200000000000003</v>
      </c>
      <c r="G21" s="8">
        <v>0</v>
      </c>
      <c r="H21" s="362">
        <v>0</v>
      </c>
      <c r="I21" s="8">
        <f t="shared" si="2"/>
        <v>0</v>
      </c>
      <c r="J21" s="362">
        <f t="shared" si="2"/>
        <v>0</v>
      </c>
      <c r="K21" s="9"/>
    </row>
    <row r="22" spans="1:16" x14ac:dyDescent="0.2">
      <c r="A22" s="8">
        <v>11</v>
      </c>
      <c r="B22" s="9" t="s">
        <v>872</v>
      </c>
      <c r="C22" s="8">
        <v>967</v>
      </c>
      <c r="D22" s="365">
        <f t="shared" si="0"/>
        <v>48.35</v>
      </c>
      <c r="E22" s="8">
        <v>967</v>
      </c>
      <c r="F22" s="365">
        <f t="shared" si="1"/>
        <v>48.35</v>
      </c>
      <c r="G22" s="8">
        <v>0</v>
      </c>
      <c r="H22" s="362">
        <v>0</v>
      </c>
      <c r="I22" s="8">
        <f t="shared" si="2"/>
        <v>0</v>
      </c>
      <c r="J22" s="362">
        <f t="shared" si="2"/>
        <v>0</v>
      </c>
      <c r="K22" s="9"/>
    </row>
    <row r="23" spans="1:16" s="14" customFormat="1" x14ac:dyDescent="0.2">
      <c r="A23" s="632" t="s">
        <v>15</v>
      </c>
      <c r="B23" s="633"/>
      <c r="C23" s="336">
        <f t="shared" ref="C23:J23" si="3">SUM(C12:C22)</f>
        <v>12089</v>
      </c>
      <c r="D23" s="402">
        <f t="shared" si="3"/>
        <v>604.45000000000016</v>
      </c>
      <c r="E23" s="336">
        <f t="shared" si="3"/>
        <v>12089</v>
      </c>
      <c r="F23" s="402">
        <f t="shared" si="3"/>
        <v>604.45000000000016</v>
      </c>
      <c r="G23" s="336">
        <f t="shared" si="3"/>
        <v>0</v>
      </c>
      <c r="H23" s="363">
        <f t="shared" si="3"/>
        <v>0</v>
      </c>
      <c r="I23" s="336">
        <f t="shared" si="3"/>
        <v>0</v>
      </c>
      <c r="J23" s="363">
        <f t="shared" si="3"/>
        <v>0</v>
      </c>
      <c r="K23" s="29"/>
    </row>
    <row r="24" spans="1:16" s="12" customFormat="1" x14ac:dyDescent="0.2"/>
    <row r="25" spans="1:16" s="12" customFormat="1" x14ac:dyDescent="0.2">
      <c r="A25" s="10" t="s">
        <v>39</v>
      </c>
    </row>
    <row r="26" spans="1:16" ht="15.75" customHeight="1" x14ac:dyDescent="0.2">
      <c r="C26" s="744"/>
      <c r="D26" s="744"/>
      <c r="E26" s="744"/>
      <c r="F26" s="744"/>
    </row>
    <row r="27" spans="1:16" s="15" customFormat="1" ht="13.9" customHeight="1" x14ac:dyDescent="0.2">
      <c r="B27" s="81"/>
      <c r="C27" s="81"/>
      <c r="D27" s="81"/>
      <c r="E27" s="81"/>
      <c r="F27" s="81"/>
      <c r="G27" s="81"/>
      <c r="H27" s="81"/>
      <c r="J27" s="344"/>
      <c r="K27" s="368" t="s">
        <v>11</v>
      </c>
      <c r="L27" s="81"/>
      <c r="M27" s="81"/>
      <c r="N27" s="81"/>
      <c r="O27" s="81"/>
      <c r="P27" s="81"/>
    </row>
    <row r="28" spans="1:16" s="15" customFormat="1" ht="13.15" customHeight="1" x14ac:dyDescent="0.2">
      <c r="B28" s="344"/>
      <c r="C28" s="344"/>
      <c r="D28" s="344"/>
      <c r="E28" s="344"/>
      <c r="F28" s="344"/>
      <c r="G28" s="344"/>
      <c r="H28" s="344"/>
      <c r="I28" s="344"/>
      <c r="J28" s="344"/>
      <c r="K28" s="368" t="s">
        <v>877</v>
      </c>
      <c r="L28" s="81"/>
      <c r="M28" s="81"/>
      <c r="N28" s="81"/>
      <c r="O28" s="81"/>
      <c r="P28" s="81"/>
    </row>
    <row r="29" spans="1:16" s="15" customFormat="1" ht="13.15" customHeight="1" x14ac:dyDescent="0.2">
      <c r="B29" s="344"/>
      <c r="C29" s="344"/>
      <c r="D29" s="344"/>
      <c r="E29" s="344"/>
      <c r="F29" s="344"/>
      <c r="G29" s="344"/>
      <c r="H29" s="344"/>
      <c r="I29" s="344"/>
      <c r="J29" s="344"/>
      <c r="K29" s="368" t="s">
        <v>878</v>
      </c>
      <c r="L29" s="81"/>
      <c r="M29" s="81"/>
      <c r="N29" s="81"/>
      <c r="O29" s="81"/>
      <c r="P29" s="81"/>
    </row>
    <row r="30" spans="1:16" s="15" customFormat="1" x14ac:dyDescent="0.2">
      <c r="A30" s="14" t="s">
        <v>19</v>
      </c>
      <c r="B30" s="14"/>
      <c r="C30" s="14"/>
      <c r="D30" s="14"/>
      <c r="E30" s="14"/>
      <c r="F30" s="14"/>
      <c r="H30" s="668" t="s">
        <v>20</v>
      </c>
      <c r="I30" s="668"/>
    </row>
    <row r="31" spans="1:16" s="15" customFormat="1" x14ac:dyDescent="0.2">
      <c r="A31" s="14"/>
    </row>
    <row r="32" spans="1:16" x14ac:dyDescent="0.2">
      <c r="A32" s="734"/>
      <c r="B32" s="734"/>
      <c r="C32" s="734"/>
      <c r="D32" s="734"/>
      <c r="E32" s="734"/>
      <c r="F32" s="734"/>
      <c r="G32" s="734"/>
      <c r="H32" s="734"/>
      <c r="I32" s="734"/>
      <c r="J32" s="734"/>
    </row>
  </sheetData>
  <mergeCells count="18">
    <mergeCell ref="I7:K7"/>
    <mergeCell ref="H30:I30"/>
    <mergeCell ref="A5:L5"/>
    <mergeCell ref="J1:K1"/>
    <mergeCell ref="I9:J9"/>
    <mergeCell ref="D1:E1"/>
    <mergeCell ref="A2:J2"/>
    <mergeCell ref="A3:J3"/>
    <mergeCell ref="K9:K10"/>
    <mergeCell ref="C9:D9"/>
    <mergeCell ref="A32:J32"/>
    <mergeCell ref="C8:J8"/>
    <mergeCell ref="E9:F9"/>
    <mergeCell ref="B9:B10"/>
    <mergeCell ref="A9:A10"/>
    <mergeCell ref="G9:H9"/>
    <mergeCell ref="C26:F26"/>
    <mergeCell ref="A23:B23"/>
  </mergeCells>
  <phoneticPr fontId="0" type="noConversion"/>
  <printOptions horizontalCentered="1" verticalCentered="1"/>
  <pageMargins left="0.70866141732283505" right="0.70866141732283505" top="0.23622047244094499" bottom="0" header="0.31496062992126" footer="0.31496062992126"/>
  <pageSetup paperSize="9" scale="88"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2"/>
  <sheetViews>
    <sheetView view="pageBreakPreview" zoomScale="90" zoomScaleNormal="100" zoomScaleSheetLayoutView="90" workbookViewId="0">
      <selection activeCell="R25" sqref="R25"/>
    </sheetView>
  </sheetViews>
  <sheetFormatPr defaultRowHeight="12.75" x14ac:dyDescent="0.2"/>
  <cols>
    <col min="2" max="2" width="20.5703125" bestFit="1" customWidth="1"/>
    <col min="3" max="3" width="16.28515625" customWidth="1"/>
    <col min="4" max="4" width="15.85546875" customWidth="1"/>
    <col min="5" max="5" width="9.28515625" customWidth="1"/>
    <col min="6" max="6" width="13.5703125" customWidth="1"/>
    <col min="7" max="7" width="9.7109375" customWidth="1"/>
    <col min="8" max="8" width="10.42578125" customWidth="1"/>
    <col min="9" max="9" width="15.28515625" customWidth="1"/>
    <col min="10" max="10" width="19.28515625" customWidth="1"/>
    <col min="11" max="11" width="15" customWidth="1"/>
  </cols>
  <sheetData>
    <row r="1" spans="1:19" ht="22.9" customHeight="1" x14ac:dyDescent="0.2">
      <c r="D1" s="668"/>
      <c r="E1" s="668"/>
      <c r="H1" s="42"/>
      <c r="J1" s="733" t="s">
        <v>489</v>
      </c>
      <c r="K1" s="733"/>
    </row>
    <row r="2" spans="1:19" ht="15" x14ac:dyDescent="0.2">
      <c r="A2" s="742" t="s">
        <v>0</v>
      </c>
      <c r="B2" s="742"/>
      <c r="C2" s="742"/>
      <c r="D2" s="742"/>
      <c r="E2" s="742"/>
      <c r="F2" s="742"/>
      <c r="G2" s="742"/>
      <c r="H2" s="742"/>
      <c r="I2" s="742"/>
      <c r="J2" s="742"/>
    </row>
    <row r="3" spans="1:19" ht="18" x14ac:dyDescent="0.25">
      <c r="A3" s="793" t="s">
        <v>651</v>
      </c>
      <c r="B3" s="793"/>
      <c r="C3" s="793"/>
      <c r="D3" s="793"/>
      <c r="E3" s="793"/>
      <c r="F3" s="793"/>
      <c r="G3" s="793"/>
      <c r="H3" s="793"/>
      <c r="I3" s="793"/>
      <c r="J3" s="793"/>
    </row>
    <row r="4" spans="1:19" ht="10.5" customHeight="1" x14ac:dyDescent="0.2"/>
    <row r="5" spans="1:19" s="15" customFormat="1" ht="15.75" customHeight="1" x14ac:dyDescent="0.2">
      <c r="A5" s="883" t="s">
        <v>499</v>
      </c>
      <c r="B5" s="883"/>
      <c r="C5" s="883"/>
      <c r="D5" s="883"/>
      <c r="E5" s="883"/>
      <c r="F5" s="883"/>
      <c r="G5" s="883"/>
      <c r="H5" s="883"/>
      <c r="I5" s="883"/>
      <c r="J5" s="883"/>
      <c r="K5" s="883"/>
      <c r="L5" s="883"/>
    </row>
    <row r="6" spans="1:19" s="15" customFormat="1" ht="15.75" customHeight="1" x14ac:dyDescent="0.25">
      <c r="A6" s="45"/>
      <c r="B6" s="45"/>
      <c r="C6" s="45"/>
      <c r="D6" s="45"/>
      <c r="E6" s="45"/>
      <c r="F6" s="45"/>
      <c r="G6" s="45"/>
      <c r="H6" s="45"/>
      <c r="I6" s="45"/>
      <c r="J6" s="45"/>
    </row>
    <row r="7" spans="1:19" s="15" customFormat="1" ht="15" x14ac:dyDescent="0.3">
      <c r="A7" s="327" t="s">
        <v>260</v>
      </c>
      <c r="B7" s="202" t="s">
        <v>875</v>
      </c>
      <c r="I7" s="817" t="s">
        <v>824</v>
      </c>
      <c r="J7" s="817"/>
      <c r="K7" s="817"/>
    </row>
    <row r="8" spans="1:19" s="13" customFormat="1" ht="15.75" hidden="1" customHeight="1" x14ac:dyDescent="0.3">
      <c r="A8" s="327"/>
      <c r="B8" s="202"/>
      <c r="C8" s="742" t="s">
        <v>12</v>
      </c>
      <c r="D8" s="742"/>
      <c r="E8" s="742"/>
      <c r="F8" s="742"/>
      <c r="G8" s="742"/>
      <c r="H8" s="742"/>
      <c r="I8" s="742"/>
      <c r="J8" s="742"/>
    </row>
    <row r="9" spans="1:19" ht="31.5" customHeight="1" x14ac:dyDescent="0.2">
      <c r="A9" s="844" t="s">
        <v>1</v>
      </c>
      <c r="B9" s="844" t="s">
        <v>2</v>
      </c>
      <c r="C9" s="652" t="s">
        <v>761</v>
      </c>
      <c r="D9" s="653"/>
      <c r="E9" s="652" t="s">
        <v>488</v>
      </c>
      <c r="F9" s="653"/>
      <c r="G9" s="652" t="s">
        <v>37</v>
      </c>
      <c r="H9" s="653"/>
      <c r="I9" s="650" t="s">
        <v>104</v>
      </c>
      <c r="J9" s="650"/>
      <c r="K9" s="737" t="s">
        <v>526</v>
      </c>
      <c r="R9" s="9"/>
      <c r="S9" s="12"/>
    </row>
    <row r="10" spans="1:19" s="14" customFormat="1" ht="46.5" customHeight="1" x14ac:dyDescent="0.2">
      <c r="A10" s="844"/>
      <c r="B10" s="844"/>
      <c r="C10" s="5" t="s">
        <v>38</v>
      </c>
      <c r="D10" s="5" t="s">
        <v>103</v>
      </c>
      <c r="E10" s="5" t="s">
        <v>38</v>
      </c>
      <c r="F10" s="5" t="s">
        <v>103</v>
      </c>
      <c r="G10" s="5" t="s">
        <v>38</v>
      </c>
      <c r="H10" s="5" t="s">
        <v>103</v>
      </c>
      <c r="I10" s="5" t="s">
        <v>136</v>
      </c>
      <c r="J10" s="5" t="s">
        <v>137</v>
      </c>
      <c r="K10" s="738"/>
    </row>
    <row r="11" spans="1:19" ht="15" x14ac:dyDescent="0.2">
      <c r="A11" s="331">
        <v>1</v>
      </c>
      <c r="B11" s="331">
        <v>2</v>
      </c>
      <c r="C11" s="278">
        <v>3</v>
      </c>
      <c r="D11" s="278">
        <v>4</v>
      </c>
      <c r="E11" s="278">
        <v>5</v>
      </c>
      <c r="F11" s="278">
        <v>6</v>
      </c>
      <c r="G11" s="278">
        <v>7</v>
      </c>
      <c r="H11" s="278">
        <v>8</v>
      </c>
      <c r="I11" s="278">
        <v>9</v>
      </c>
      <c r="J11" s="278">
        <v>10</v>
      </c>
      <c r="K11" s="278">
        <v>11</v>
      </c>
    </row>
    <row r="12" spans="1:19" x14ac:dyDescent="0.2">
      <c r="A12" s="8">
        <v>1</v>
      </c>
      <c r="B12" s="9" t="s">
        <v>862</v>
      </c>
      <c r="C12" s="8">
        <v>1703</v>
      </c>
      <c r="D12" s="364">
        <f>C12*0.05</f>
        <v>85.15</v>
      </c>
      <c r="E12" s="8">
        <v>1703</v>
      </c>
      <c r="F12" s="362">
        <f>E12*0.05</f>
        <v>85.15</v>
      </c>
      <c r="G12" s="8">
        <v>0</v>
      </c>
      <c r="H12" s="364">
        <v>0</v>
      </c>
      <c r="I12" s="8">
        <f>C12-E12</f>
        <v>0</v>
      </c>
      <c r="J12" s="456">
        <f>D12-F12</f>
        <v>0</v>
      </c>
      <c r="K12" s="8"/>
    </row>
    <row r="13" spans="1:19" x14ac:dyDescent="0.2">
      <c r="A13" s="8">
        <v>2</v>
      </c>
      <c r="B13" s="9" t="s">
        <v>863</v>
      </c>
      <c r="C13" s="8">
        <v>484</v>
      </c>
      <c r="D13" s="364">
        <f t="shared" ref="D13:F22" si="0">C13*0.05</f>
        <v>24.200000000000003</v>
      </c>
      <c r="E13" s="8">
        <v>484</v>
      </c>
      <c r="F13" s="362">
        <f t="shared" si="0"/>
        <v>24.200000000000003</v>
      </c>
      <c r="G13" s="8">
        <v>0</v>
      </c>
      <c r="H13" s="364">
        <v>0</v>
      </c>
      <c r="I13" s="8">
        <f t="shared" ref="I13:I22" si="1">C13-E13</f>
        <v>0</v>
      </c>
      <c r="J13" s="456">
        <f t="shared" ref="J13:J22" si="2">D13-F13</f>
        <v>0</v>
      </c>
      <c r="K13" s="8"/>
    </row>
    <row r="14" spans="1:19" x14ac:dyDescent="0.2">
      <c r="A14" s="8">
        <v>3</v>
      </c>
      <c r="B14" s="9" t="s">
        <v>864</v>
      </c>
      <c r="C14" s="8">
        <v>931</v>
      </c>
      <c r="D14" s="364">
        <f t="shared" si="0"/>
        <v>46.550000000000004</v>
      </c>
      <c r="E14" s="8">
        <v>931</v>
      </c>
      <c r="F14" s="362">
        <f t="shared" si="0"/>
        <v>46.550000000000004</v>
      </c>
      <c r="G14" s="8">
        <v>0</v>
      </c>
      <c r="H14" s="364">
        <v>0</v>
      </c>
      <c r="I14" s="8">
        <f t="shared" si="1"/>
        <v>0</v>
      </c>
      <c r="J14" s="456">
        <f t="shared" si="2"/>
        <v>0</v>
      </c>
      <c r="K14" s="8"/>
    </row>
    <row r="15" spans="1:19" x14ac:dyDescent="0.2">
      <c r="A15" s="8">
        <v>4</v>
      </c>
      <c r="B15" s="9" t="s">
        <v>865</v>
      </c>
      <c r="C15" s="8">
        <v>428</v>
      </c>
      <c r="D15" s="364">
        <f t="shared" si="0"/>
        <v>21.400000000000002</v>
      </c>
      <c r="E15" s="8">
        <v>428</v>
      </c>
      <c r="F15" s="362">
        <f t="shared" si="0"/>
        <v>21.400000000000002</v>
      </c>
      <c r="G15" s="8">
        <v>0</v>
      </c>
      <c r="H15" s="364">
        <v>0</v>
      </c>
      <c r="I15" s="8">
        <f t="shared" si="1"/>
        <v>0</v>
      </c>
      <c r="J15" s="456">
        <f t="shared" si="2"/>
        <v>0</v>
      </c>
      <c r="K15" s="8"/>
    </row>
    <row r="16" spans="1:19" x14ac:dyDescent="0.2">
      <c r="A16" s="8">
        <v>5</v>
      </c>
      <c r="B16" s="9" t="s">
        <v>866</v>
      </c>
      <c r="C16" s="8">
        <v>585</v>
      </c>
      <c r="D16" s="364">
        <f t="shared" si="0"/>
        <v>29.25</v>
      </c>
      <c r="E16" s="8">
        <v>585</v>
      </c>
      <c r="F16" s="362">
        <f t="shared" si="0"/>
        <v>29.25</v>
      </c>
      <c r="G16" s="8">
        <v>0</v>
      </c>
      <c r="H16" s="364">
        <v>0</v>
      </c>
      <c r="I16" s="8">
        <f t="shared" si="1"/>
        <v>0</v>
      </c>
      <c r="J16" s="456">
        <f t="shared" si="2"/>
        <v>0</v>
      </c>
      <c r="K16" s="8"/>
    </row>
    <row r="17" spans="1:16" x14ac:dyDescent="0.2">
      <c r="A17" s="8">
        <v>6</v>
      </c>
      <c r="B17" s="9" t="s">
        <v>867</v>
      </c>
      <c r="C17" s="8">
        <v>437</v>
      </c>
      <c r="D17" s="364">
        <f t="shared" si="0"/>
        <v>21.85</v>
      </c>
      <c r="E17" s="8">
        <v>437</v>
      </c>
      <c r="F17" s="362">
        <f t="shared" si="0"/>
        <v>21.85</v>
      </c>
      <c r="G17" s="8">
        <v>0</v>
      </c>
      <c r="H17" s="364">
        <v>0</v>
      </c>
      <c r="I17" s="8">
        <f t="shared" si="1"/>
        <v>0</v>
      </c>
      <c r="J17" s="456">
        <f t="shared" si="2"/>
        <v>0</v>
      </c>
      <c r="K17" s="8"/>
    </row>
    <row r="18" spans="1:16" x14ac:dyDescent="0.2">
      <c r="A18" s="8">
        <v>7</v>
      </c>
      <c r="B18" s="9" t="s">
        <v>868</v>
      </c>
      <c r="C18" s="8">
        <v>605</v>
      </c>
      <c r="D18" s="364">
        <f t="shared" si="0"/>
        <v>30.25</v>
      </c>
      <c r="E18" s="8">
        <v>605</v>
      </c>
      <c r="F18" s="362">
        <f t="shared" si="0"/>
        <v>30.25</v>
      </c>
      <c r="G18" s="8">
        <v>0</v>
      </c>
      <c r="H18" s="364">
        <v>0</v>
      </c>
      <c r="I18" s="8">
        <f t="shared" si="1"/>
        <v>0</v>
      </c>
      <c r="J18" s="456">
        <f t="shared" si="2"/>
        <v>0</v>
      </c>
      <c r="K18" s="8"/>
    </row>
    <row r="19" spans="1:16" x14ac:dyDescent="0.2">
      <c r="A19" s="8">
        <v>8</v>
      </c>
      <c r="B19" s="9" t="s">
        <v>869</v>
      </c>
      <c r="C19" s="8">
        <v>631</v>
      </c>
      <c r="D19" s="364">
        <f t="shared" si="0"/>
        <v>31.55</v>
      </c>
      <c r="E19" s="8">
        <v>631</v>
      </c>
      <c r="F19" s="362">
        <f t="shared" si="0"/>
        <v>31.55</v>
      </c>
      <c r="G19" s="8">
        <v>0</v>
      </c>
      <c r="H19" s="364">
        <v>0</v>
      </c>
      <c r="I19" s="8">
        <f t="shared" si="1"/>
        <v>0</v>
      </c>
      <c r="J19" s="456">
        <f t="shared" si="2"/>
        <v>0</v>
      </c>
      <c r="K19" s="9"/>
    </row>
    <row r="20" spans="1:16" x14ac:dyDescent="0.2">
      <c r="A20" s="328">
        <v>9</v>
      </c>
      <c r="B20" s="9" t="s">
        <v>870</v>
      </c>
      <c r="C20" s="8">
        <v>1288</v>
      </c>
      <c r="D20" s="364">
        <f t="shared" si="0"/>
        <v>64.400000000000006</v>
      </c>
      <c r="E20" s="8">
        <v>1288</v>
      </c>
      <c r="F20" s="362">
        <f t="shared" si="0"/>
        <v>64.400000000000006</v>
      </c>
      <c r="G20" s="8">
        <v>0</v>
      </c>
      <c r="H20" s="364">
        <v>0</v>
      </c>
      <c r="I20" s="8">
        <f t="shared" si="1"/>
        <v>0</v>
      </c>
      <c r="J20" s="456">
        <f t="shared" si="2"/>
        <v>0</v>
      </c>
      <c r="K20" s="9"/>
    </row>
    <row r="21" spans="1:16" x14ac:dyDescent="0.2">
      <c r="A21" s="8">
        <v>10</v>
      </c>
      <c r="B21" s="9" t="s">
        <v>871</v>
      </c>
      <c r="C21" s="8">
        <v>794</v>
      </c>
      <c r="D21" s="364">
        <f t="shared" si="0"/>
        <v>39.700000000000003</v>
      </c>
      <c r="E21" s="8">
        <v>794</v>
      </c>
      <c r="F21" s="362">
        <f t="shared" si="0"/>
        <v>39.700000000000003</v>
      </c>
      <c r="G21" s="8">
        <v>0</v>
      </c>
      <c r="H21" s="364">
        <v>0</v>
      </c>
      <c r="I21" s="8">
        <f t="shared" si="1"/>
        <v>0</v>
      </c>
      <c r="J21" s="456">
        <f t="shared" si="2"/>
        <v>0</v>
      </c>
      <c r="K21" s="9"/>
    </row>
    <row r="22" spans="1:16" x14ac:dyDescent="0.2">
      <c r="A22" s="8">
        <v>11</v>
      </c>
      <c r="B22" s="9" t="s">
        <v>872</v>
      </c>
      <c r="C22" s="8">
        <v>996</v>
      </c>
      <c r="D22" s="364">
        <f t="shared" si="0"/>
        <v>49.800000000000004</v>
      </c>
      <c r="E22" s="8">
        <v>996</v>
      </c>
      <c r="F22" s="362">
        <f t="shared" si="0"/>
        <v>49.800000000000004</v>
      </c>
      <c r="G22" s="8">
        <v>0</v>
      </c>
      <c r="H22" s="364">
        <v>0</v>
      </c>
      <c r="I22" s="8">
        <f t="shared" si="1"/>
        <v>0</v>
      </c>
      <c r="J22" s="456">
        <f t="shared" si="2"/>
        <v>0</v>
      </c>
      <c r="K22" s="9"/>
    </row>
    <row r="23" spans="1:16" x14ac:dyDescent="0.2">
      <c r="A23" s="632" t="s">
        <v>15</v>
      </c>
      <c r="B23" s="633"/>
      <c r="C23" s="8">
        <f>SUM(C12:C22)</f>
        <v>8882</v>
      </c>
      <c r="D23" s="364">
        <f t="shared" ref="D23:J23" si="3">SUM(D12:D22)</f>
        <v>444.1</v>
      </c>
      <c r="E23" s="8">
        <f t="shared" si="3"/>
        <v>8882</v>
      </c>
      <c r="F23" s="362">
        <f t="shared" si="3"/>
        <v>444.1</v>
      </c>
      <c r="G23" s="8">
        <f t="shared" si="3"/>
        <v>0</v>
      </c>
      <c r="H23" s="364">
        <f t="shared" si="3"/>
        <v>0</v>
      </c>
      <c r="I23" s="8">
        <f t="shared" si="3"/>
        <v>0</v>
      </c>
      <c r="J23" s="456">
        <f t="shared" si="3"/>
        <v>0</v>
      </c>
      <c r="K23" s="9"/>
    </row>
    <row r="24" spans="1:16" s="12" customFormat="1" x14ac:dyDescent="0.2"/>
    <row r="25" spans="1:16" s="12" customFormat="1" x14ac:dyDescent="0.2">
      <c r="A25" s="10" t="s">
        <v>39</v>
      </c>
    </row>
    <row r="26" spans="1:16" ht="15.75" customHeight="1" x14ac:dyDescent="0.2">
      <c r="C26" s="744"/>
      <c r="D26" s="744"/>
      <c r="E26" s="744"/>
      <c r="F26" s="744"/>
    </row>
    <row r="27" spans="1:16" s="15" customFormat="1" ht="13.9" customHeight="1" x14ac:dyDescent="0.2">
      <c r="A27" s="401"/>
      <c r="B27" s="344"/>
      <c r="C27" s="344"/>
      <c r="D27" s="344"/>
      <c r="E27" s="344"/>
      <c r="F27" s="344"/>
      <c r="G27" s="344"/>
      <c r="H27" s="344"/>
      <c r="I27" s="344"/>
      <c r="J27" s="344"/>
      <c r="K27" s="368" t="s">
        <v>11</v>
      </c>
      <c r="L27" s="81"/>
      <c r="M27" s="81"/>
      <c r="N27" s="81"/>
      <c r="O27" s="81"/>
      <c r="P27" s="81"/>
    </row>
    <row r="28" spans="1:16" s="15" customFormat="1" ht="13.15" customHeight="1" x14ac:dyDescent="0.2">
      <c r="A28" s="344"/>
      <c r="B28" s="344"/>
      <c r="C28" s="344"/>
      <c r="D28" s="344"/>
      <c r="E28" s="344"/>
      <c r="F28" s="344"/>
      <c r="G28" s="344"/>
      <c r="H28" s="344"/>
      <c r="I28" s="344"/>
      <c r="J28" s="344"/>
      <c r="K28" s="368" t="s">
        <v>877</v>
      </c>
      <c r="L28" s="81"/>
      <c r="M28" s="81"/>
      <c r="N28" s="81"/>
      <c r="O28" s="81"/>
      <c r="P28" s="81"/>
    </row>
    <row r="29" spans="1:16" s="15" customFormat="1" ht="13.15" customHeight="1" x14ac:dyDescent="0.2">
      <c r="A29" s="344"/>
      <c r="B29" s="344"/>
      <c r="C29" s="344"/>
      <c r="D29" s="344"/>
      <c r="E29" s="344"/>
      <c r="F29" s="344"/>
      <c r="G29" s="344"/>
      <c r="H29" s="344"/>
      <c r="I29" s="344"/>
      <c r="J29" s="344"/>
      <c r="K29" s="368" t="s">
        <v>878</v>
      </c>
      <c r="L29" s="81"/>
      <c r="M29" s="81"/>
      <c r="N29" s="81"/>
      <c r="O29" s="81"/>
      <c r="P29" s="81"/>
    </row>
    <row r="30" spans="1:16" s="15" customFormat="1" x14ac:dyDescent="0.2">
      <c r="A30" s="14" t="s">
        <v>19</v>
      </c>
      <c r="B30" s="14"/>
      <c r="C30" s="14"/>
      <c r="D30" s="14"/>
      <c r="E30" s="14"/>
      <c r="F30" s="14"/>
      <c r="H30" s="668" t="s">
        <v>20</v>
      </c>
      <c r="I30" s="668"/>
    </row>
    <row r="31" spans="1:16" s="15" customFormat="1" x14ac:dyDescent="0.2">
      <c r="A31" s="14"/>
    </row>
    <row r="32" spans="1:16" x14ac:dyDescent="0.2">
      <c r="A32" s="734"/>
      <c r="B32" s="734"/>
      <c r="C32" s="734"/>
      <c r="D32" s="734"/>
      <c r="E32" s="734"/>
      <c r="F32" s="734"/>
      <c r="G32" s="734"/>
      <c r="H32" s="734"/>
      <c r="I32" s="734"/>
      <c r="J32" s="734"/>
    </row>
  </sheetData>
  <mergeCells count="18">
    <mergeCell ref="A32:J32"/>
    <mergeCell ref="K9:K10"/>
    <mergeCell ref="C26:F26"/>
    <mergeCell ref="H30:I30"/>
    <mergeCell ref="I7:K7"/>
    <mergeCell ref="C8:J8"/>
    <mergeCell ref="A9:A10"/>
    <mergeCell ref="B9:B10"/>
    <mergeCell ref="C9:D9"/>
    <mergeCell ref="E9:F9"/>
    <mergeCell ref="G9:H9"/>
    <mergeCell ref="I9:J9"/>
    <mergeCell ref="A23:B23"/>
    <mergeCell ref="D1:E1"/>
    <mergeCell ref="J1:K1"/>
    <mergeCell ref="A2:J2"/>
    <mergeCell ref="A3:J3"/>
    <mergeCell ref="A5:L5"/>
  </mergeCells>
  <printOptions horizontalCentered="1" verticalCentered="1"/>
  <pageMargins left="0.70866141732283505" right="0.70866141732283505" top="0.23622047244094499" bottom="0" header="0.31496062992126" footer="0.31496062992126"/>
  <pageSetup paperSize="9" scale="86"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view="pageBreakPreview" topLeftCell="A7" zoomScaleNormal="100" zoomScaleSheetLayoutView="100" workbookViewId="0">
      <selection activeCell="C26" sqref="C26"/>
    </sheetView>
  </sheetViews>
  <sheetFormatPr defaultRowHeight="12.75" x14ac:dyDescent="0.2"/>
  <cols>
    <col min="1" max="1" width="7.140625" customWidth="1"/>
    <col min="2" max="2" width="20.5703125" bestFit="1" customWidth="1"/>
    <col min="3" max="3" width="14.5703125" customWidth="1"/>
    <col min="4" max="4" width="16.5703125" style="285" customWidth="1"/>
    <col min="5" max="8" width="18.42578125" style="285" customWidth="1"/>
  </cols>
  <sheetData>
    <row r="1" spans="1:15" x14ac:dyDescent="0.2">
      <c r="H1" s="288" t="s">
        <v>528</v>
      </c>
    </row>
    <row r="2" spans="1:15" ht="18" x14ac:dyDescent="0.35">
      <c r="A2" s="725" t="s">
        <v>0</v>
      </c>
      <c r="B2" s="725"/>
      <c r="C2" s="725"/>
      <c r="D2" s="725"/>
      <c r="E2" s="725"/>
      <c r="F2" s="725"/>
      <c r="G2" s="725"/>
      <c r="H2" s="725"/>
      <c r="I2" s="228"/>
      <c r="J2" s="228"/>
      <c r="K2" s="228"/>
      <c r="L2" s="228"/>
      <c r="M2" s="228"/>
      <c r="N2" s="228"/>
      <c r="O2" s="228"/>
    </row>
    <row r="3" spans="1:15" ht="21" x14ac:dyDescent="0.35">
      <c r="A3" s="726" t="s">
        <v>688</v>
      </c>
      <c r="B3" s="726"/>
      <c r="C3" s="726"/>
      <c r="D3" s="726"/>
      <c r="E3" s="726"/>
      <c r="F3" s="726"/>
      <c r="G3" s="726"/>
      <c r="H3" s="726"/>
      <c r="I3" s="229"/>
      <c r="J3" s="229"/>
      <c r="K3" s="229"/>
      <c r="L3" s="229"/>
      <c r="M3" s="229"/>
      <c r="N3" s="229"/>
      <c r="O3" s="229"/>
    </row>
    <row r="4" spans="1:15" ht="15" x14ac:dyDescent="0.3">
      <c r="A4" s="201"/>
      <c r="B4" s="201"/>
      <c r="C4" s="201"/>
      <c r="D4" s="282"/>
      <c r="E4" s="282"/>
      <c r="F4" s="282"/>
      <c r="G4" s="282"/>
      <c r="H4" s="282"/>
      <c r="I4" s="201"/>
      <c r="J4" s="201"/>
      <c r="K4" s="201"/>
      <c r="L4" s="201"/>
      <c r="M4" s="201"/>
      <c r="N4" s="201"/>
      <c r="O4" s="201"/>
    </row>
    <row r="5" spans="1:15" ht="18" x14ac:dyDescent="0.35">
      <c r="A5" s="725" t="s">
        <v>527</v>
      </c>
      <c r="B5" s="725"/>
      <c r="C5" s="725"/>
      <c r="D5" s="725"/>
      <c r="E5" s="725"/>
      <c r="F5" s="725"/>
      <c r="G5" s="725"/>
      <c r="H5" s="725"/>
      <c r="I5" s="228"/>
      <c r="J5" s="228"/>
      <c r="K5" s="228"/>
      <c r="L5" s="228"/>
      <c r="M5" s="228"/>
      <c r="N5" s="228"/>
      <c r="O5" s="228"/>
    </row>
    <row r="6" spans="1:15" ht="15" x14ac:dyDescent="0.3">
      <c r="A6" s="327" t="s">
        <v>260</v>
      </c>
      <c r="B6" s="202" t="s">
        <v>875</v>
      </c>
      <c r="C6" s="201"/>
      <c r="D6" s="282"/>
      <c r="E6" s="282"/>
      <c r="F6" s="886" t="s">
        <v>820</v>
      </c>
      <c r="G6" s="886"/>
      <c r="H6" s="886"/>
      <c r="I6" s="201"/>
      <c r="J6" s="201"/>
      <c r="K6" s="201"/>
      <c r="L6" s="230"/>
      <c r="M6" s="230"/>
      <c r="N6" s="884"/>
      <c r="O6" s="884"/>
    </row>
    <row r="7" spans="1:15" ht="31.5" customHeight="1" x14ac:dyDescent="0.2">
      <c r="A7" s="842" t="s">
        <v>1</v>
      </c>
      <c r="B7" s="842" t="s">
        <v>2</v>
      </c>
      <c r="C7" s="885" t="s">
        <v>396</v>
      </c>
      <c r="D7" s="888" t="s">
        <v>505</v>
      </c>
      <c r="E7" s="889"/>
      <c r="F7" s="889"/>
      <c r="G7" s="889"/>
      <c r="H7" s="890"/>
    </row>
    <row r="8" spans="1:15" ht="34.5" customHeight="1" x14ac:dyDescent="0.2">
      <c r="A8" s="843"/>
      <c r="B8" s="843"/>
      <c r="C8" s="885"/>
      <c r="D8" s="572" t="s">
        <v>506</v>
      </c>
      <c r="E8" s="283" t="s">
        <v>507</v>
      </c>
      <c r="F8" s="283" t="s">
        <v>508</v>
      </c>
      <c r="G8" s="283" t="s">
        <v>714</v>
      </c>
      <c r="H8" s="283" t="s">
        <v>45</v>
      </c>
    </row>
    <row r="9" spans="1:15" s="14" customFormat="1" ht="15" x14ac:dyDescent="0.2">
      <c r="A9" s="316">
        <v>1</v>
      </c>
      <c r="B9" s="316">
        <v>2</v>
      </c>
      <c r="C9" s="231">
        <v>3</v>
      </c>
      <c r="D9" s="573">
        <v>4</v>
      </c>
      <c r="E9" s="231">
        <v>5</v>
      </c>
      <c r="F9" s="231">
        <v>6</v>
      </c>
      <c r="G9" s="231">
        <v>7</v>
      </c>
      <c r="H9" s="231">
        <v>8</v>
      </c>
    </row>
    <row r="10" spans="1:15" x14ac:dyDescent="0.2">
      <c r="A10" s="8">
        <v>1</v>
      </c>
      <c r="B10" s="9" t="s">
        <v>862</v>
      </c>
      <c r="C10" s="8">
        <f>'AT-3'!G9</f>
        <v>1978</v>
      </c>
      <c r="D10" s="566">
        <v>70</v>
      </c>
      <c r="E10" s="459">
        <v>0</v>
      </c>
      <c r="F10" s="459">
        <v>1908</v>
      </c>
      <c r="G10" s="459">
        <v>0</v>
      </c>
      <c r="H10" s="459">
        <v>0</v>
      </c>
    </row>
    <row r="11" spans="1:15" x14ac:dyDescent="0.2">
      <c r="A11" s="8">
        <v>2</v>
      </c>
      <c r="B11" s="9" t="s">
        <v>863</v>
      </c>
      <c r="C11" s="8">
        <f>'AT-3'!G10</f>
        <v>937</v>
      </c>
      <c r="D11" s="566">
        <v>24</v>
      </c>
      <c r="E11" s="459">
        <v>0</v>
      </c>
      <c r="F11" s="459">
        <v>913</v>
      </c>
      <c r="G11" s="459">
        <v>0</v>
      </c>
      <c r="H11" s="459">
        <v>0</v>
      </c>
    </row>
    <row r="12" spans="1:15" x14ac:dyDescent="0.2">
      <c r="A12" s="8">
        <v>3</v>
      </c>
      <c r="B12" s="9" t="s">
        <v>864</v>
      </c>
      <c r="C12" s="8">
        <f>'AT-3'!G11</f>
        <v>1393</v>
      </c>
      <c r="D12" s="566">
        <v>0</v>
      </c>
      <c r="E12" s="459">
        <v>0</v>
      </c>
      <c r="F12" s="459">
        <v>1393</v>
      </c>
      <c r="G12" s="459">
        <v>0</v>
      </c>
      <c r="H12" s="459">
        <v>0</v>
      </c>
    </row>
    <row r="13" spans="1:15" x14ac:dyDescent="0.2">
      <c r="A13" s="8">
        <v>4</v>
      </c>
      <c r="B13" s="9" t="s">
        <v>865</v>
      </c>
      <c r="C13" s="8">
        <f>'AT-3'!G12</f>
        <v>814</v>
      </c>
      <c r="D13" s="566">
        <v>0</v>
      </c>
      <c r="E13" s="459">
        <v>0</v>
      </c>
      <c r="F13" s="459">
        <v>814</v>
      </c>
      <c r="G13" s="459">
        <v>0</v>
      </c>
      <c r="H13" s="459">
        <v>0</v>
      </c>
    </row>
    <row r="14" spans="1:15" x14ac:dyDescent="0.2">
      <c r="A14" s="8">
        <v>5</v>
      </c>
      <c r="B14" s="9" t="s">
        <v>866</v>
      </c>
      <c r="C14" s="8">
        <f>'AT-3'!G13</f>
        <v>977</v>
      </c>
      <c r="D14" s="566">
        <v>60</v>
      </c>
      <c r="E14" s="459">
        <v>0</v>
      </c>
      <c r="F14" s="459">
        <v>917</v>
      </c>
      <c r="G14" s="459">
        <v>0</v>
      </c>
      <c r="H14" s="459">
        <v>0</v>
      </c>
    </row>
    <row r="15" spans="1:15" x14ac:dyDescent="0.2">
      <c r="A15" s="8">
        <v>6</v>
      </c>
      <c r="B15" s="9" t="s">
        <v>867</v>
      </c>
      <c r="C15" s="8">
        <f>'AT-3'!G14</f>
        <v>550</v>
      </c>
      <c r="D15" s="566">
        <v>0</v>
      </c>
      <c r="E15" s="459">
        <v>0</v>
      </c>
      <c r="F15" s="459">
        <v>550</v>
      </c>
      <c r="G15" s="459">
        <v>0</v>
      </c>
      <c r="H15" s="459">
        <v>0</v>
      </c>
    </row>
    <row r="16" spans="1:15" x14ac:dyDescent="0.2">
      <c r="A16" s="8">
        <v>7</v>
      </c>
      <c r="B16" s="9" t="s">
        <v>868</v>
      </c>
      <c r="C16" s="8">
        <f>'AT-3'!G15</f>
        <v>623</v>
      </c>
      <c r="D16" s="566">
        <v>0</v>
      </c>
      <c r="E16" s="459">
        <v>0</v>
      </c>
      <c r="F16" s="459">
        <v>623</v>
      </c>
      <c r="G16" s="459">
        <v>0</v>
      </c>
      <c r="H16" s="459">
        <v>0</v>
      </c>
    </row>
    <row r="17" spans="1:9" x14ac:dyDescent="0.2">
      <c r="A17" s="8">
        <v>8</v>
      </c>
      <c r="B17" s="9" t="s">
        <v>869</v>
      </c>
      <c r="C17" s="8">
        <f>'AT-3'!G16</f>
        <v>802</v>
      </c>
      <c r="D17" s="566">
        <v>0</v>
      </c>
      <c r="E17" s="459">
        <v>0</v>
      </c>
      <c r="F17" s="459">
        <v>802</v>
      </c>
      <c r="G17" s="459">
        <v>0</v>
      </c>
      <c r="H17" s="459">
        <v>0</v>
      </c>
    </row>
    <row r="18" spans="1:9" x14ac:dyDescent="0.2">
      <c r="A18" s="328">
        <v>9</v>
      </c>
      <c r="B18" s="9" t="s">
        <v>870</v>
      </c>
      <c r="C18" s="8">
        <f>'AT-3'!G17</f>
        <v>1881</v>
      </c>
      <c r="D18" s="566">
        <v>0</v>
      </c>
      <c r="E18" s="459">
        <v>0</v>
      </c>
      <c r="F18" s="459">
        <v>1881</v>
      </c>
      <c r="G18" s="459">
        <v>0</v>
      </c>
      <c r="H18" s="459">
        <v>0</v>
      </c>
    </row>
    <row r="19" spans="1:9" x14ac:dyDescent="0.2">
      <c r="A19" s="8">
        <v>10</v>
      </c>
      <c r="B19" s="9" t="s">
        <v>871</v>
      </c>
      <c r="C19" s="8">
        <f>'AT-3'!G18</f>
        <v>669</v>
      </c>
      <c r="D19" s="566">
        <v>24</v>
      </c>
      <c r="E19" s="459">
        <v>0</v>
      </c>
      <c r="F19" s="459">
        <v>645</v>
      </c>
      <c r="G19" s="459">
        <v>0</v>
      </c>
      <c r="H19" s="459">
        <v>0</v>
      </c>
    </row>
    <row r="20" spans="1:9" x14ac:dyDescent="0.2">
      <c r="A20" s="8">
        <v>11</v>
      </c>
      <c r="B20" s="9" t="s">
        <v>872</v>
      </c>
      <c r="C20" s="8">
        <f>'AT-3'!G19</f>
        <v>973</v>
      </c>
      <c r="D20" s="566">
        <v>195</v>
      </c>
      <c r="E20" s="459">
        <v>0</v>
      </c>
      <c r="F20" s="459">
        <v>778</v>
      </c>
      <c r="G20" s="459">
        <v>0</v>
      </c>
      <c r="H20" s="459">
        <v>0</v>
      </c>
    </row>
    <row r="21" spans="1:9" x14ac:dyDescent="0.2">
      <c r="A21" s="632" t="s">
        <v>15</v>
      </c>
      <c r="B21" s="633"/>
      <c r="C21" s="8">
        <f>SUM(C10:C20)</f>
        <v>11597</v>
      </c>
      <c r="D21" s="566">
        <f t="shared" ref="D21:H21" si="0">SUM(D10:D20)</f>
        <v>373</v>
      </c>
      <c r="E21" s="8">
        <f t="shared" si="0"/>
        <v>0</v>
      </c>
      <c r="F21" s="8">
        <f t="shared" si="0"/>
        <v>11224</v>
      </c>
      <c r="G21" s="8">
        <f t="shared" si="0"/>
        <v>0</v>
      </c>
      <c r="H21" s="8">
        <f t="shared" si="0"/>
        <v>0</v>
      </c>
    </row>
    <row r="22" spans="1:9" s="14" customFormat="1" ht="29.25" customHeight="1" x14ac:dyDescent="0.2">
      <c r="A22" s="574" t="s">
        <v>928</v>
      </c>
      <c r="B22" s="891" t="s">
        <v>930</v>
      </c>
      <c r="C22" s="891"/>
      <c r="D22" s="891"/>
      <c r="E22" s="891"/>
      <c r="F22" s="891"/>
      <c r="G22" s="891"/>
      <c r="H22" s="891"/>
    </row>
    <row r="23" spans="1:9" x14ac:dyDescent="0.2">
      <c r="A23" s="11"/>
    </row>
    <row r="24" spans="1:9" x14ac:dyDescent="0.2">
      <c r="A24" s="11"/>
      <c r="B24" s="21"/>
      <c r="C24" s="12"/>
      <c r="D24" s="420"/>
      <c r="E24" s="420"/>
      <c r="F24" s="420"/>
      <c r="G24" s="420"/>
      <c r="H24" s="420"/>
    </row>
    <row r="25" spans="1:9" ht="15" customHeight="1" x14ac:dyDescent="0.2">
      <c r="A25" s="207"/>
      <c r="B25" s="207"/>
      <c r="C25" s="613">
        <f>D21/C21</f>
        <v>3.2163490557902907E-2</v>
      </c>
      <c r="D25" s="208"/>
      <c r="E25" s="208"/>
      <c r="F25" s="208"/>
      <c r="G25" s="208"/>
      <c r="H25" s="208"/>
    </row>
    <row r="26" spans="1:9" ht="15" customHeight="1" x14ac:dyDescent="0.2">
      <c r="A26" s="207"/>
      <c r="B26" s="207"/>
      <c r="C26" s="207"/>
      <c r="D26" s="208"/>
      <c r="E26" s="208"/>
      <c r="F26" s="208"/>
      <c r="G26" s="208"/>
      <c r="H26" s="208"/>
    </row>
    <row r="27" spans="1:9" x14ac:dyDescent="0.2">
      <c r="A27" s="207"/>
      <c r="B27" s="207"/>
      <c r="C27" s="207"/>
      <c r="E27" s="387"/>
      <c r="F27" s="387"/>
      <c r="G27" s="387"/>
      <c r="H27" s="403" t="s">
        <v>11</v>
      </c>
      <c r="I27" s="387"/>
    </row>
    <row r="28" spans="1:9" ht="12.75" customHeight="1" x14ac:dyDescent="0.2">
      <c r="A28" s="207" t="s">
        <v>10</v>
      </c>
      <c r="C28" s="207"/>
      <c r="E28" s="387"/>
      <c r="F28" s="387"/>
      <c r="G28" s="387"/>
      <c r="H28" s="403" t="s">
        <v>877</v>
      </c>
      <c r="I28" s="387"/>
    </row>
    <row r="29" spans="1:9" ht="12.75" customHeight="1" x14ac:dyDescent="0.2">
      <c r="E29" s="387"/>
      <c r="F29" s="387"/>
      <c r="G29" s="387"/>
      <c r="H29" s="403" t="s">
        <v>879</v>
      </c>
      <c r="I29" s="387"/>
    </row>
    <row r="30" spans="1:9" x14ac:dyDescent="0.2">
      <c r="D30" s="887" t="s">
        <v>82</v>
      </c>
      <c r="E30" s="887"/>
      <c r="F30" s="887"/>
      <c r="G30" s="887"/>
      <c r="H30" s="887"/>
      <c r="I30" s="207"/>
    </row>
  </sheetData>
  <mergeCells count="12">
    <mergeCell ref="N6:O6"/>
    <mergeCell ref="C7:C8"/>
    <mergeCell ref="F6:H6"/>
    <mergeCell ref="D30:H30"/>
    <mergeCell ref="A2:H2"/>
    <mergeCell ref="A3:H3"/>
    <mergeCell ref="A5:H5"/>
    <mergeCell ref="D7:H7"/>
    <mergeCell ref="B7:B8"/>
    <mergeCell ref="A7:A8"/>
    <mergeCell ref="A21:B21"/>
    <mergeCell ref="B22:H22"/>
  </mergeCells>
  <printOptions horizontalCentered="1" verticalCentered="1"/>
  <pageMargins left="0.70866141732283505" right="0.70866141732283505" top="0.23622047244094499" bottom="0" header="0.31496062992126" footer="0.31496062992126"/>
  <pageSetup paperSize="9" orientation="landscape" r:id="rId1"/>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7"/>
  <sheetViews>
    <sheetView view="pageBreakPreview" zoomScale="86" zoomScaleNormal="80" zoomScaleSheetLayoutView="86" workbookViewId="0">
      <selection activeCell="DQ18" sqref="DQ18"/>
    </sheetView>
  </sheetViews>
  <sheetFormatPr defaultRowHeight="12.75" x14ac:dyDescent="0.2"/>
  <cols>
    <col min="1" max="1" width="9.28515625" style="14" customWidth="1"/>
    <col min="2" max="3" width="8.5703125" style="14" customWidth="1"/>
    <col min="4" max="4" width="12" style="14" customWidth="1"/>
    <col min="5" max="5" width="8.5703125" style="14" customWidth="1"/>
    <col min="6" max="6" width="9.5703125" style="14" customWidth="1"/>
    <col min="7" max="7" width="8.5703125" style="14" customWidth="1"/>
    <col min="8" max="8" width="11.7109375" style="14" customWidth="1"/>
    <col min="9" max="15" width="8.5703125" style="14" customWidth="1"/>
    <col min="16" max="16" width="8.42578125" style="14" customWidth="1"/>
    <col min="17" max="19" width="8.5703125" style="14" customWidth="1"/>
    <col min="20" max="16384" width="9.140625" style="14"/>
  </cols>
  <sheetData>
    <row r="1" spans="1:19" x14ac:dyDescent="0.2">
      <c r="A1" s="14" t="s">
        <v>9</v>
      </c>
      <c r="H1" s="668"/>
      <c r="I1" s="668"/>
      <c r="R1" s="664" t="s">
        <v>54</v>
      </c>
      <c r="S1" s="664"/>
    </row>
    <row r="2" spans="1:19" s="13" customFormat="1" ht="15.75" x14ac:dyDescent="0.25">
      <c r="A2" s="665" t="s">
        <v>0</v>
      </c>
      <c r="B2" s="665"/>
      <c r="C2" s="665"/>
      <c r="D2" s="665"/>
      <c r="E2" s="665"/>
      <c r="F2" s="665"/>
      <c r="G2" s="665"/>
      <c r="H2" s="665"/>
      <c r="I2" s="665"/>
      <c r="J2" s="665"/>
      <c r="K2" s="665"/>
      <c r="L2" s="665"/>
      <c r="M2" s="665"/>
      <c r="N2" s="665"/>
      <c r="O2" s="665"/>
      <c r="P2" s="665"/>
      <c r="Q2" s="665"/>
      <c r="R2" s="665"/>
      <c r="S2" s="665"/>
    </row>
    <row r="3" spans="1:19" s="13" customFormat="1" ht="20.25" customHeight="1" x14ac:dyDescent="0.3">
      <c r="A3" s="666" t="s">
        <v>651</v>
      </c>
      <c r="B3" s="666"/>
      <c r="C3" s="666"/>
      <c r="D3" s="666"/>
      <c r="E3" s="666"/>
      <c r="F3" s="666"/>
      <c r="G3" s="666"/>
      <c r="H3" s="666"/>
      <c r="I3" s="666"/>
      <c r="J3" s="666"/>
      <c r="K3" s="666"/>
      <c r="L3" s="666"/>
      <c r="M3" s="666"/>
      <c r="N3" s="666"/>
      <c r="O3" s="666"/>
      <c r="P3" s="666"/>
      <c r="Q3" s="666"/>
      <c r="R3" s="666"/>
      <c r="S3" s="666"/>
    </row>
    <row r="5" spans="1:19" s="13" customFormat="1" ht="15.75" x14ac:dyDescent="0.25">
      <c r="A5" s="667" t="s">
        <v>652</v>
      </c>
      <c r="B5" s="667"/>
      <c r="C5" s="667"/>
      <c r="D5" s="667"/>
      <c r="E5" s="667"/>
      <c r="F5" s="667"/>
      <c r="G5" s="667"/>
      <c r="H5" s="667"/>
      <c r="I5" s="667"/>
      <c r="J5" s="667"/>
      <c r="K5" s="667"/>
      <c r="L5" s="667"/>
      <c r="M5" s="667"/>
      <c r="N5" s="667"/>
      <c r="O5" s="667"/>
      <c r="P5" s="667"/>
      <c r="Q5" s="667"/>
      <c r="R5" s="667"/>
      <c r="S5" s="667"/>
    </row>
    <row r="6" spans="1:19" x14ac:dyDescent="0.2">
      <c r="A6" s="35" t="s">
        <v>873</v>
      </c>
      <c r="B6" s="35"/>
    </row>
    <row r="7" spans="1:19" x14ac:dyDescent="0.2">
      <c r="A7" s="671" t="s">
        <v>168</v>
      </c>
      <c r="B7" s="671"/>
      <c r="C7" s="671"/>
      <c r="D7" s="671"/>
      <c r="E7" s="671"/>
      <c r="F7" s="671"/>
      <c r="G7" s="671"/>
      <c r="H7" s="671"/>
      <c r="I7" s="671"/>
      <c r="R7" s="30"/>
      <c r="S7" s="30"/>
    </row>
    <row r="9" spans="1:19" ht="18" customHeight="1" x14ac:dyDescent="0.2">
      <c r="A9" s="5"/>
      <c r="B9" s="650" t="s">
        <v>41</v>
      </c>
      <c r="C9" s="650"/>
      <c r="D9" s="650" t="s">
        <v>42</v>
      </c>
      <c r="E9" s="650"/>
      <c r="F9" s="650" t="s">
        <v>43</v>
      </c>
      <c r="G9" s="650"/>
      <c r="H9" s="669" t="s">
        <v>44</v>
      </c>
      <c r="I9" s="669"/>
      <c r="J9" s="650" t="s">
        <v>45</v>
      </c>
      <c r="K9" s="650"/>
      <c r="L9" s="26" t="s">
        <v>15</v>
      </c>
    </row>
    <row r="10" spans="1:19" s="67" customFormat="1" ht="13.5" customHeight="1" x14ac:dyDescent="0.2">
      <c r="A10" s="68">
        <v>1</v>
      </c>
      <c r="B10" s="651">
        <v>2</v>
      </c>
      <c r="C10" s="651"/>
      <c r="D10" s="651">
        <v>3</v>
      </c>
      <c r="E10" s="651"/>
      <c r="F10" s="651">
        <v>4</v>
      </c>
      <c r="G10" s="651"/>
      <c r="H10" s="651">
        <v>5</v>
      </c>
      <c r="I10" s="651"/>
      <c r="J10" s="651">
        <v>6</v>
      </c>
      <c r="K10" s="651"/>
      <c r="L10" s="68">
        <v>7</v>
      </c>
    </row>
    <row r="11" spans="1:19" x14ac:dyDescent="0.2">
      <c r="A11" s="3" t="s">
        <v>46</v>
      </c>
      <c r="B11" s="654">
        <v>89</v>
      </c>
      <c r="C11" s="655"/>
      <c r="D11" s="654">
        <v>4648</v>
      </c>
      <c r="E11" s="655"/>
      <c r="F11" s="654">
        <v>26</v>
      </c>
      <c r="G11" s="655"/>
      <c r="H11" s="654">
        <v>27</v>
      </c>
      <c r="I11" s="655"/>
      <c r="J11" s="654">
        <v>25</v>
      </c>
      <c r="K11" s="655"/>
      <c r="L11" s="496">
        <f>SUM(B11:K11)</f>
        <v>4815</v>
      </c>
    </row>
    <row r="12" spans="1:19" x14ac:dyDescent="0.2">
      <c r="A12" s="3" t="s">
        <v>47</v>
      </c>
      <c r="B12" s="654">
        <v>302</v>
      </c>
      <c r="C12" s="655"/>
      <c r="D12" s="654">
        <v>12325</v>
      </c>
      <c r="E12" s="655"/>
      <c r="F12" s="654">
        <v>51</v>
      </c>
      <c r="G12" s="655"/>
      <c r="H12" s="654">
        <v>232</v>
      </c>
      <c r="I12" s="655"/>
      <c r="J12" s="654">
        <v>75</v>
      </c>
      <c r="K12" s="655"/>
      <c r="L12" s="496">
        <f>SUM(B12:K12)</f>
        <v>12985</v>
      </c>
    </row>
    <row r="13" spans="1:19" x14ac:dyDescent="0.2">
      <c r="A13" s="3" t="s">
        <v>15</v>
      </c>
      <c r="B13" s="635">
        <f>SUM(B11:B12)</f>
        <v>391</v>
      </c>
      <c r="C13" s="635"/>
      <c r="D13" s="635">
        <f t="shared" ref="D13" si="0">SUM(D11:D12)</f>
        <v>16973</v>
      </c>
      <c r="E13" s="635"/>
      <c r="F13" s="635">
        <f t="shared" ref="F13" si="1">SUM(F11:F12)</f>
        <v>77</v>
      </c>
      <c r="G13" s="635"/>
      <c r="H13" s="635">
        <f t="shared" ref="H13" si="2">SUM(H11:H12)</f>
        <v>259</v>
      </c>
      <c r="I13" s="635"/>
      <c r="J13" s="635">
        <f t="shared" ref="J13" si="3">SUM(J11:J12)</f>
        <v>100</v>
      </c>
      <c r="K13" s="635"/>
      <c r="L13" s="496">
        <f>SUM(L11:L12)</f>
        <v>17800</v>
      </c>
    </row>
    <row r="14" spans="1:19" x14ac:dyDescent="0.2">
      <c r="A14" s="11"/>
      <c r="B14" s="11"/>
      <c r="C14" s="11"/>
      <c r="D14" s="11"/>
      <c r="E14" s="11"/>
      <c r="F14" s="11"/>
      <c r="G14" s="11"/>
      <c r="H14" s="11"/>
      <c r="I14" s="11"/>
      <c r="J14" s="11"/>
      <c r="K14" s="11"/>
      <c r="L14" s="11"/>
    </row>
    <row r="15" spans="1:19" x14ac:dyDescent="0.2">
      <c r="A15" s="656" t="s">
        <v>437</v>
      </c>
      <c r="B15" s="656"/>
      <c r="C15" s="656"/>
      <c r="D15" s="656"/>
      <c r="E15" s="656"/>
      <c r="F15" s="656"/>
      <c r="G15" s="656"/>
      <c r="H15" s="11"/>
      <c r="I15" s="11"/>
      <c r="J15" s="11"/>
      <c r="K15" s="11"/>
      <c r="L15" s="11"/>
    </row>
    <row r="16" spans="1:19" ht="12.75" customHeight="1" x14ac:dyDescent="0.2">
      <c r="A16" s="658" t="s">
        <v>177</v>
      </c>
      <c r="B16" s="659"/>
      <c r="C16" s="657" t="s">
        <v>204</v>
      </c>
      <c r="D16" s="657"/>
      <c r="E16" s="360" t="s">
        <v>15</v>
      </c>
      <c r="I16" s="11"/>
      <c r="J16" s="11"/>
      <c r="K16" s="11"/>
      <c r="L16" s="11"/>
    </row>
    <row r="17" spans="1:20" ht="12.75" customHeight="1" x14ac:dyDescent="0.2">
      <c r="A17" s="654">
        <v>900</v>
      </c>
      <c r="B17" s="655"/>
      <c r="C17" s="654">
        <v>100</v>
      </c>
      <c r="D17" s="655"/>
      <c r="E17" s="447">
        <f>SUM(A17:D17)</f>
        <v>1000</v>
      </c>
      <c r="F17" s="447" t="s">
        <v>523</v>
      </c>
      <c r="I17" s="11"/>
      <c r="J17" s="11"/>
      <c r="K17" s="11"/>
      <c r="L17" s="11"/>
    </row>
    <row r="18" spans="1:20" x14ac:dyDescent="0.2">
      <c r="A18" s="632">
        <v>1800</v>
      </c>
      <c r="B18" s="633"/>
      <c r="C18" s="632">
        <v>200</v>
      </c>
      <c r="D18" s="633"/>
      <c r="E18" s="318">
        <f>C18+A18</f>
        <v>2000</v>
      </c>
      <c r="F18" s="320" t="s">
        <v>174</v>
      </c>
      <c r="I18" s="11"/>
      <c r="J18" s="11"/>
      <c r="K18" s="11"/>
      <c r="L18" s="11"/>
    </row>
    <row r="19" spans="1:20" x14ac:dyDescent="0.2">
      <c r="A19" s="322"/>
      <c r="B19" s="322"/>
      <c r="C19" s="322"/>
      <c r="D19" s="322"/>
      <c r="E19" s="322"/>
      <c r="F19" s="322"/>
      <c r="G19" s="258"/>
      <c r="H19" s="11"/>
      <c r="I19" s="11"/>
      <c r="J19" s="11"/>
      <c r="K19" s="11"/>
      <c r="L19" s="11"/>
    </row>
    <row r="21" spans="1:20" ht="19.149999999999999" customHeight="1" x14ac:dyDescent="0.2">
      <c r="A21" s="648" t="s">
        <v>169</v>
      </c>
      <c r="B21" s="648"/>
      <c r="C21" s="648"/>
      <c r="D21" s="648"/>
      <c r="E21" s="648"/>
      <c r="F21" s="648"/>
      <c r="G21" s="648"/>
      <c r="H21" s="648"/>
      <c r="I21" s="648"/>
      <c r="J21" s="648"/>
      <c r="K21" s="648"/>
      <c r="L21" s="648"/>
      <c r="M21" s="648"/>
      <c r="N21" s="648"/>
      <c r="O21" s="648"/>
      <c r="P21" s="648"/>
      <c r="Q21" s="648"/>
      <c r="R21" s="648"/>
      <c r="S21" s="648"/>
    </row>
    <row r="22" spans="1:20" x14ac:dyDescent="0.2">
      <c r="A22" s="650" t="s">
        <v>22</v>
      </c>
      <c r="B22" s="650" t="s">
        <v>48</v>
      </c>
      <c r="C22" s="650"/>
      <c r="D22" s="650"/>
      <c r="E22" s="670" t="s">
        <v>23</v>
      </c>
      <c r="F22" s="670"/>
      <c r="G22" s="670"/>
      <c r="H22" s="670"/>
      <c r="I22" s="670"/>
      <c r="J22" s="670"/>
      <c r="K22" s="670"/>
      <c r="L22" s="670"/>
      <c r="M22" s="635" t="s">
        <v>24</v>
      </c>
      <c r="N22" s="635"/>
      <c r="O22" s="635"/>
      <c r="P22" s="635"/>
      <c r="Q22" s="635"/>
      <c r="R22" s="635"/>
      <c r="S22" s="635"/>
      <c r="T22" s="635"/>
    </row>
    <row r="23" spans="1:20" ht="33.75" customHeight="1" x14ac:dyDescent="0.2">
      <c r="A23" s="650"/>
      <c r="B23" s="650"/>
      <c r="C23" s="650"/>
      <c r="D23" s="650"/>
      <c r="E23" s="652" t="s">
        <v>133</v>
      </c>
      <c r="F23" s="653"/>
      <c r="G23" s="652" t="s">
        <v>170</v>
      </c>
      <c r="H23" s="653"/>
      <c r="I23" s="650" t="s">
        <v>49</v>
      </c>
      <c r="J23" s="650"/>
      <c r="K23" s="652" t="s">
        <v>93</v>
      </c>
      <c r="L23" s="653"/>
      <c r="M23" s="652" t="s">
        <v>94</v>
      </c>
      <c r="N23" s="653"/>
      <c r="O23" s="652" t="s">
        <v>170</v>
      </c>
      <c r="P23" s="653"/>
      <c r="Q23" s="650" t="s">
        <v>49</v>
      </c>
      <c r="R23" s="650"/>
      <c r="S23" s="650" t="s">
        <v>93</v>
      </c>
      <c r="T23" s="650"/>
    </row>
    <row r="24" spans="1:20" s="67" customFormat="1" ht="15.75" customHeight="1" x14ac:dyDescent="0.2">
      <c r="A24" s="68">
        <v>1</v>
      </c>
      <c r="B24" s="662">
        <v>2</v>
      </c>
      <c r="C24" s="672"/>
      <c r="D24" s="663"/>
      <c r="E24" s="662">
        <v>3</v>
      </c>
      <c r="F24" s="663"/>
      <c r="G24" s="662">
        <v>4</v>
      </c>
      <c r="H24" s="663"/>
      <c r="I24" s="651">
        <v>5</v>
      </c>
      <c r="J24" s="651"/>
      <c r="K24" s="651">
        <v>6</v>
      </c>
      <c r="L24" s="651"/>
      <c r="M24" s="662">
        <v>3</v>
      </c>
      <c r="N24" s="663"/>
      <c r="O24" s="662">
        <v>4</v>
      </c>
      <c r="P24" s="663"/>
      <c r="Q24" s="651">
        <v>5</v>
      </c>
      <c r="R24" s="651"/>
      <c r="S24" s="651">
        <v>6</v>
      </c>
      <c r="T24" s="651"/>
    </row>
    <row r="25" spans="1:20" ht="27.75" customHeight="1" x14ac:dyDescent="0.2">
      <c r="A25" s="66">
        <v>1</v>
      </c>
      <c r="B25" s="673" t="s">
        <v>498</v>
      </c>
      <c r="C25" s="674"/>
      <c r="D25" s="675"/>
      <c r="E25" s="646">
        <v>100</v>
      </c>
      <c r="F25" s="647"/>
      <c r="G25" s="660" t="s">
        <v>363</v>
      </c>
      <c r="H25" s="661"/>
      <c r="I25" s="649">
        <v>340</v>
      </c>
      <c r="J25" s="649"/>
      <c r="K25" s="649">
        <v>8</v>
      </c>
      <c r="L25" s="649"/>
      <c r="M25" s="646"/>
      <c r="N25" s="647"/>
      <c r="O25" s="660" t="s">
        <v>363</v>
      </c>
      <c r="P25" s="661"/>
      <c r="Q25" s="649">
        <v>510</v>
      </c>
      <c r="R25" s="649"/>
      <c r="S25" s="649">
        <v>12</v>
      </c>
      <c r="T25" s="649"/>
    </row>
    <row r="26" spans="1:20" x14ac:dyDescent="0.2">
      <c r="A26" s="66">
        <v>2</v>
      </c>
      <c r="B26" s="643" t="s">
        <v>50</v>
      </c>
      <c r="C26" s="644"/>
      <c r="D26" s="645"/>
      <c r="E26" s="646">
        <v>20</v>
      </c>
      <c r="F26" s="647"/>
      <c r="G26" s="646">
        <v>1.5</v>
      </c>
      <c r="H26" s="647"/>
      <c r="I26" s="649">
        <v>70</v>
      </c>
      <c r="J26" s="649"/>
      <c r="K26" s="649">
        <v>5</v>
      </c>
      <c r="L26" s="649"/>
      <c r="M26" s="646">
        <v>150</v>
      </c>
      <c r="N26" s="647"/>
      <c r="O26" s="646">
        <v>2.0699999999999998</v>
      </c>
      <c r="P26" s="647"/>
      <c r="Q26" s="649">
        <v>105</v>
      </c>
      <c r="R26" s="649"/>
      <c r="S26" s="649">
        <v>8</v>
      </c>
      <c r="T26" s="649"/>
    </row>
    <row r="27" spans="1:20" x14ac:dyDescent="0.2">
      <c r="A27" s="66">
        <v>3</v>
      </c>
      <c r="B27" s="643" t="s">
        <v>171</v>
      </c>
      <c r="C27" s="644"/>
      <c r="D27" s="645"/>
      <c r="E27" s="646">
        <v>50</v>
      </c>
      <c r="F27" s="647"/>
      <c r="G27" s="646">
        <v>0.84</v>
      </c>
      <c r="H27" s="647"/>
      <c r="I27" s="649">
        <v>25</v>
      </c>
      <c r="J27" s="649"/>
      <c r="K27" s="649">
        <v>0</v>
      </c>
      <c r="L27" s="649"/>
      <c r="M27" s="646">
        <v>30</v>
      </c>
      <c r="N27" s="647"/>
      <c r="O27" s="646">
        <v>1.18</v>
      </c>
      <c r="P27" s="647"/>
      <c r="Q27" s="649">
        <v>37</v>
      </c>
      <c r="R27" s="649"/>
      <c r="S27" s="649">
        <v>0</v>
      </c>
      <c r="T27" s="649"/>
    </row>
    <row r="28" spans="1:20" x14ac:dyDescent="0.2">
      <c r="A28" s="66">
        <v>4</v>
      </c>
      <c r="B28" s="643" t="s">
        <v>51</v>
      </c>
      <c r="C28" s="644"/>
      <c r="D28" s="645"/>
      <c r="E28" s="646">
        <v>5</v>
      </c>
      <c r="F28" s="647"/>
      <c r="G28" s="646">
        <v>0.48</v>
      </c>
      <c r="H28" s="647"/>
      <c r="I28" s="649">
        <v>45</v>
      </c>
      <c r="J28" s="649"/>
      <c r="K28" s="649">
        <v>0</v>
      </c>
      <c r="L28" s="649"/>
      <c r="M28" s="646">
        <v>75</v>
      </c>
      <c r="N28" s="647"/>
      <c r="O28" s="646">
        <v>0.81</v>
      </c>
      <c r="P28" s="647"/>
      <c r="Q28" s="649">
        <v>68</v>
      </c>
      <c r="R28" s="649"/>
      <c r="S28" s="649">
        <v>0</v>
      </c>
      <c r="T28" s="649"/>
    </row>
    <row r="29" spans="1:20" x14ac:dyDescent="0.2">
      <c r="A29" s="66">
        <v>5</v>
      </c>
      <c r="B29" s="643" t="s">
        <v>52</v>
      </c>
      <c r="C29" s="644"/>
      <c r="D29" s="645"/>
      <c r="E29" s="646">
        <v>0</v>
      </c>
      <c r="F29" s="647"/>
      <c r="G29" s="646">
        <v>0.47000000000000003</v>
      </c>
      <c r="H29" s="647"/>
      <c r="I29" s="649">
        <v>0</v>
      </c>
      <c r="J29" s="649"/>
      <c r="K29" s="649">
        <v>0</v>
      </c>
      <c r="L29" s="649"/>
      <c r="M29" s="646">
        <v>8</v>
      </c>
      <c r="N29" s="647"/>
      <c r="O29" s="646">
        <v>0.74</v>
      </c>
      <c r="P29" s="647"/>
      <c r="Q29" s="649">
        <v>0</v>
      </c>
      <c r="R29" s="649"/>
      <c r="S29" s="649">
        <v>0</v>
      </c>
      <c r="T29" s="649"/>
    </row>
    <row r="30" spans="1:20" x14ac:dyDescent="0.2">
      <c r="A30" s="66">
        <v>6</v>
      </c>
      <c r="B30" s="643" t="s">
        <v>53</v>
      </c>
      <c r="C30" s="644"/>
      <c r="D30" s="645"/>
      <c r="E30" s="646">
        <v>0</v>
      </c>
      <c r="F30" s="647"/>
      <c r="G30" s="646">
        <v>0.84</v>
      </c>
      <c r="H30" s="647"/>
      <c r="I30" s="649">
        <v>0</v>
      </c>
      <c r="J30" s="649"/>
      <c r="K30" s="649">
        <v>0</v>
      </c>
      <c r="L30" s="649"/>
      <c r="M30" s="646">
        <v>0</v>
      </c>
      <c r="N30" s="647"/>
      <c r="O30" s="646">
        <v>1.3800000000000001</v>
      </c>
      <c r="P30" s="647"/>
      <c r="Q30" s="649">
        <v>0</v>
      </c>
      <c r="R30" s="649"/>
      <c r="S30" s="649">
        <v>0</v>
      </c>
      <c r="T30" s="649"/>
    </row>
    <row r="31" spans="1:20" x14ac:dyDescent="0.2">
      <c r="A31" s="66">
        <v>7</v>
      </c>
      <c r="B31" s="682" t="s">
        <v>172</v>
      </c>
      <c r="C31" s="682"/>
      <c r="D31" s="682"/>
      <c r="E31" s="649">
        <v>0</v>
      </c>
      <c r="F31" s="649"/>
      <c r="G31" s="649">
        <v>0</v>
      </c>
      <c r="H31" s="649"/>
      <c r="I31" s="649">
        <v>0</v>
      </c>
      <c r="J31" s="649"/>
      <c r="K31" s="649">
        <v>0</v>
      </c>
      <c r="L31" s="649"/>
      <c r="M31" s="649">
        <v>0</v>
      </c>
      <c r="N31" s="649"/>
      <c r="O31" s="649">
        <v>0</v>
      </c>
      <c r="P31" s="649"/>
      <c r="Q31" s="649">
        <v>0</v>
      </c>
      <c r="R31" s="649"/>
      <c r="S31" s="649">
        <v>0</v>
      </c>
      <c r="T31" s="649"/>
    </row>
    <row r="32" spans="1:20" x14ac:dyDescent="0.2">
      <c r="A32" s="66"/>
      <c r="B32" s="650" t="s">
        <v>15</v>
      </c>
      <c r="C32" s="650"/>
      <c r="D32" s="650"/>
      <c r="E32" s="670">
        <f>SUM(E25:E31)</f>
        <v>175</v>
      </c>
      <c r="F32" s="670"/>
      <c r="G32" s="670">
        <f>SUM(G26:H31)</f>
        <v>4.13</v>
      </c>
      <c r="H32" s="670"/>
      <c r="I32" s="670">
        <f>SUM(I25:I31)</f>
        <v>480</v>
      </c>
      <c r="J32" s="670"/>
      <c r="K32" s="670">
        <f>SUM(K25:L31)</f>
        <v>13</v>
      </c>
      <c r="L32" s="670"/>
      <c r="M32" s="670">
        <f>SUM(M26:N31)</f>
        <v>263</v>
      </c>
      <c r="N32" s="670"/>
      <c r="O32" s="670">
        <f>SUM(O26:P31)</f>
        <v>6.1800000000000006</v>
      </c>
      <c r="P32" s="670"/>
      <c r="Q32" s="670">
        <f>SUM(Q25:Q31)</f>
        <v>720</v>
      </c>
      <c r="R32" s="670"/>
      <c r="S32" s="670">
        <f>SUM(S25:T31)</f>
        <v>20</v>
      </c>
      <c r="T32" s="670"/>
    </row>
    <row r="33" spans="1:20" x14ac:dyDescent="0.2">
      <c r="A33" s="114"/>
      <c r="B33" s="115"/>
      <c r="C33" s="115"/>
      <c r="D33" s="115"/>
      <c r="E33" s="11"/>
      <c r="F33" s="11"/>
      <c r="G33" s="11"/>
      <c r="H33" s="11"/>
      <c r="I33" s="11"/>
      <c r="J33" s="11"/>
      <c r="K33" s="11"/>
      <c r="L33" s="11"/>
      <c r="M33" s="11"/>
      <c r="N33" s="11"/>
      <c r="O33" s="11"/>
      <c r="P33" s="11"/>
      <c r="Q33" s="11"/>
      <c r="R33" s="11"/>
      <c r="S33" s="11"/>
      <c r="T33" s="11"/>
    </row>
    <row r="34" spans="1:20" ht="12.75" customHeight="1" x14ac:dyDescent="0.2">
      <c r="A34" s="261" t="s">
        <v>416</v>
      </c>
      <c r="B34" s="678" t="s">
        <v>474</v>
      </c>
      <c r="C34" s="678"/>
      <c r="D34" s="678"/>
      <c r="E34" s="678"/>
      <c r="F34" s="678"/>
      <c r="G34" s="678"/>
      <c r="H34" s="678"/>
      <c r="I34" s="11"/>
      <c r="J34" s="11"/>
      <c r="K34" s="11"/>
      <c r="L34" s="11"/>
      <c r="M34" s="11"/>
      <c r="N34" s="11"/>
      <c r="O34" s="11"/>
      <c r="P34" s="11"/>
      <c r="Q34" s="11"/>
      <c r="R34" s="11"/>
      <c r="S34" s="11"/>
      <c r="T34" s="11"/>
    </row>
    <row r="35" spans="1:20" x14ac:dyDescent="0.2">
      <c r="A35" s="261"/>
      <c r="B35" s="115"/>
      <c r="C35" s="115"/>
      <c r="D35" s="115"/>
      <c r="E35" s="11"/>
      <c r="F35" s="11"/>
      <c r="G35" s="11"/>
      <c r="H35" s="11"/>
      <c r="I35" s="11"/>
      <c r="J35" s="11"/>
      <c r="K35" s="11"/>
      <c r="L35" s="11"/>
      <c r="M35" s="11"/>
      <c r="N35" s="11"/>
      <c r="O35" s="11"/>
      <c r="P35" s="11"/>
      <c r="Q35" s="11"/>
      <c r="R35" s="11"/>
      <c r="S35" s="11"/>
      <c r="T35" s="11"/>
    </row>
    <row r="36" spans="1:20" s="30" customFormat="1" ht="17.25" customHeight="1" x14ac:dyDescent="0.2">
      <c r="A36" s="2" t="s">
        <v>22</v>
      </c>
      <c r="B36" s="637" t="s">
        <v>417</v>
      </c>
      <c r="C36" s="638"/>
      <c r="D36" s="639"/>
      <c r="E36" s="652" t="s">
        <v>23</v>
      </c>
      <c r="F36" s="684"/>
      <c r="G36" s="684"/>
      <c r="H36" s="684"/>
      <c r="I36" s="684"/>
      <c r="J36" s="653"/>
      <c r="K36" s="635" t="s">
        <v>24</v>
      </c>
      <c r="L36" s="635"/>
      <c r="M36" s="635"/>
      <c r="N36" s="635"/>
      <c r="O36" s="635"/>
      <c r="P36" s="635"/>
      <c r="Q36" s="679"/>
      <c r="R36" s="679"/>
      <c r="S36" s="679"/>
      <c r="T36" s="679"/>
    </row>
    <row r="37" spans="1:20" x14ac:dyDescent="0.2">
      <c r="A37" s="4"/>
      <c r="B37" s="640"/>
      <c r="C37" s="641"/>
      <c r="D37" s="642"/>
      <c r="E37" s="632" t="s">
        <v>434</v>
      </c>
      <c r="F37" s="633"/>
      <c r="G37" s="632" t="s">
        <v>435</v>
      </c>
      <c r="H37" s="633"/>
      <c r="I37" s="632" t="s">
        <v>436</v>
      </c>
      <c r="J37" s="633"/>
      <c r="K37" s="635" t="s">
        <v>434</v>
      </c>
      <c r="L37" s="635"/>
      <c r="M37" s="635" t="s">
        <v>435</v>
      </c>
      <c r="N37" s="635"/>
      <c r="O37" s="635" t="s">
        <v>436</v>
      </c>
      <c r="P37" s="635"/>
      <c r="Q37" s="11"/>
      <c r="R37" s="11"/>
      <c r="S37" s="11"/>
      <c r="T37" s="11"/>
    </row>
    <row r="38" spans="1:20" x14ac:dyDescent="0.2">
      <c r="A38" s="66">
        <v>1</v>
      </c>
      <c r="B38" s="632">
        <v>0</v>
      </c>
      <c r="C38" s="636"/>
      <c r="D38" s="633"/>
      <c r="E38" s="632">
        <v>0</v>
      </c>
      <c r="F38" s="633"/>
      <c r="G38" s="632">
        <v>0</v>
      </c>
      <c r="H38" s="633"/>
      <c r="I38" s="632">
        <v>0</v>
      </c>
      <c r="J38" s="633"/>
      <c r="K38" s="635">
        <v>0</v>
      </c>
      <c r="L38" s="635"/>
      <c r="M38" s="635">
        <v>0</v>
      </c>
      <c r="N38" s="635"/>
      <c r="O38" s="635">
        <v>0</v>
      </c>
      <c r="P38" s="635"/>
      <c r="Q38" s="11"/>
      <c r="R38" s="11"/>
      <c r="S38" s="11"/>
      <c r="T38" s="11"/>
    </row>
    <row r="39" spans="1:20" x14ac:dyDescent="0.2">
      <c r="A39" s="66">
        <v>2</v>
      </c>
      <c r="B39" s="632">
        <v>0</v>
      </c>
      <c r="C39" s="636"/>
      <c r="D39" s="633"/>
      <c r="E39" s="632">
        <v>0</v>
      </c>
      <c r="F39" s="633"/>
      <c r="G39" s="632">
        <v>0</v>
      </c>
      <c r="H39" s="633"/>
      <c r="I39" s="632">
        <v>0</v>
      </c>
      <c r="J39" s="633"/>
      <c r="K39" s="635">
        <v>0</v>
      </c>
      <c r="L39" s="635"/>
      <c r="M39" s="635">
        <v>0</v>
      </c>
      <c r="N39" s="635"/>
      <c r="O39" s="635">
        <v>0</v>
      </c>
      <c r="P39" s="635"/>
      <c r="Q39" s="11"/>
      <c r="R39" s="11"/>
      <c r="S39" s="11"/>
      <c r="T39" s="11"/>
    </row>
    <row r="40" spans="1:20" x14ac:dyDescent="0.2">
      <c r="A40" s="66">
        <v>3</v>
      </c>
      <c r="B40" s="632">
        <v>0</v>
      </c>
      <c r="C40" s="636"/>
      <c r="D40" s="633"/>
      <c r="E40" s="632">
        <v>0</v>
      </c>
      <c r="F40" s="633"/>
      <c r="G40" s="632">
        <v>0</v>
      </c>
      <c r="H40" s="633"/>
      <c r="I40" s="632">
        <v>0</v>
      </c>
      <c r="J40" s="633"/>
      <c r="K40" s="635">
        <v>0</v>
      </c>
      <c r="L40" s="635"/>
      <c r="M40" s="635">
        <v>0</v>
      </c>
      <c r="N40" s="635"/>
      <c r="O40" s="635">
        <v>0</v>
      </c>
      <c r="P40" s="635"/>
      <c r="Q40" s="11"/>
      <c r="R40" s="11"/>
      <c r="S40" s="11"/>
      <c r="T40" s="11"/>
    </row>
    <row r="41" spans="1:20" x14ac:dyDescent="0.2">
      <c r="A41" s="66">
        <v>4</v>
      </c>
      <c r="B41" s="632">
        <v>0</v>
      </c>
      <c r="C41" s="636"/>
      <c r="D41" s="633"/>
      <c r="E41" s="632">
        <v>0</v>
      </c>
      <c r="F41" s="633"/>
      <c r="G41" s="632">
        <v>0</v>
      </c>
      <c r="H41" s="633"/>
      <c r="I41" s="632">
        <v>0</v>
      </c>
      <c r="J41" s="633"/>
      <c r="K41" s="635">
        <v>0</v>
      </c>
      <c r="L41" s="635"/>
      <c r="M41" s="635">
        <v>0</v>
      </c>
      <c r="N41" s="635"/>
      <c r="O41" s="635">
        <v>0</v>
      </c>
      <c r="P41" s="635"/>
      <c r="Q41" s="11"/>
      <c r="R41" s="11"/>
      <c r="S41" s="11"/>
      <c r="T41" s="11"/>
    </row>
    <row r="44" spans="1:20" ht="13.9" customHeight="1" x14ac:dyDescent="0.25">
      <c r="A44" s="634" t="s">
        <v>182</v>
      </c>
      <c r="B44" s="634"/>
      <c r="C44" s="634"/>
      <c r="D44" s="634"/>
      <c r="E44" s="634"/>
      <c r="F44" s="634"/>
      <c r="G44" s="634"/>
      <c r="H44" s="634"/>
      <c r="I44" s="634"/>
    </row>
    <row r="45" spans="1:20" ht="13.9" customHeight="1" x14ac:dyDescent="0.25">
      <c r="A45" s="676" t="s">
        <v>56</v>
      </c>
      <c r="B45" s="676" t="s">
        <v>23</v>
      </c>
      <c r="C45" s="676"/>
      <c r="D45" s="676"/>
      <c r="E45" s="683" t="s">
        <v>24</v>
      </c>
      <c r="F45" s="683"/>
      <c r="G45" s="683"/>
      <c r="H45" s="680" t="s">
        <v>146</v>
      </c>
      <c r="I45"/>
    </row>
    <row r="46" spans="1:20" ht="15" x14ac:dyDescent="0.25">
      <c r="A46" s="676"/>
      <c r="B46" s="49" t="s">
        <v>173</v>
      </c>
      <c r="C46" s="69" t="s">
        <v>100</v>
      </c>
      <c r="D46" s="49" t="s">
        <v>15</v>
      </c>
      <c r="E46" s="49" t="s">
        <v>173</v>
      </c>
      <c r="F46" s="69" t="s">
        <v>100</v>
      </c>
      <c r="G46" s="49" t="s">
        <v>15</v>
      </c>
      <c r="H46" s="681"/>
      <c r="I46"/>
    </row>
    <row r="47" spans="1:20" ht="14.25" x14ac:dyDescent="0.2">
      <c r="A47" s="318" t="s">
        <v>523</v>
      </c>
      <c r="B47" s="52">
        <v>3.72</v>
      </c>
      <c r="C47" s="52">
        <v>0.41000000000000003</v>
      </c>
      <c r="D47" s="52">
        <f>C47+B47</f>
        <v>4.13</v>
      </c>
      <c r="E47" s="52">
        <v>5.5600000000000005</v>
      </c>
      <c r="F47" s="52">
        <v>0.62</v>
      </c>
      <c r="G47" s="52">
        <f>F47+E47</f>
        <v>6.1800000000000006</v>
      </c>
      <c r="H47" s="52"/>
      <c r="I47"/>
    </row>
    <row r="48" spans="1:20" ht="15" x14ac:dyDescent="0.25">
      <c r="A48" s="318" t="s">
        <v>842</v>
      </c>
      <c r="B48" s="494">
        <v>4.5</v>
      </c>
      <c r="C48" s="494">
        <v>0.5</v>
      </c>
      <c r="D48" s="494">
        <f>C48+B48</f>
        <v>5</v>
      </c>
      <c r="E48" s="446">
        <v>6.16</v>
      </c>
      <c r="F48" s="494">
        <v>0.84</v>
      </c>
      <c r="G48" s="494">
        <f>F48+E48</f>
        <v>7</v>
      </c>
      <c r="H48" s="446" t="s">
        <v>174</v>
      </c>
      <c r="I48"/>
    </row>
    <row r="49" spans="1:20" ht="15" customHeight="1" x14ac:dyDescent="0.2">
      <c r="A49" s="677" t="s">
        <v>230</v>
      </c>
      <c r="B49" s="677"/>
      <c r="C49" s="677"/>
      <c r="D49" s="677"/>
      <c r="E49" s="677"/>
      <c r="F49" s="677"/>
      <c r="G49" s="677"/>
      <c r="H49" s="677"/>
      <c r="I49" s="677"/>
      <c r="J49" s="677"/>
      <c r="K49" s="677"/>
      <c r="L49" s="677"/>
      <c r="M49" s="677"/>
      <c r="N49" s="677"/>
      <c r="O49" s="677"/>
      <c r="P49" s="677"/>
      <c r="Q49" s="677"/>
      <c r="R49" s="677"/>
      <c r="S49" s="677"/>
      <c r="T49" s="677"/>
    </row>
    <row r="50" spans="1:20" ht="15" x14ac:dyDescent="0.25">
      <c r="A50" s="113"/>
      <c r="B50" s="259"/>
      <c r="C50" s="259"/>
      <c r="D50" s="12"/>
      <c r="E50" s="12"/>
      <c r="F50" s="260"/>
      <c r="G50" s="260"/>
      <c r="H50" s="260"/>
      <c r="I50"/>
    </row>
    <row r="51" spans="1:20" ht="15" x14ac:dyDescent="0.25">
      <c r="A51" s="30"/>
      <c r="B51" s="262"/>
      <c r="C51" s="262"/>
      <c r="D51" s="237"/>
      <c r="E51" s="237"/>
      <c r="F51" s="260"/>
      <c r="G51" s="260"/>
      <c r="H51" s="260"/>
      <c r="I51"/>
    </row>
    <row r="54" spans="1:20" s="15" customFormat="1" ht="12.75" customHeight="1" x14ac:dyDescent="0.2">
      <c r="A54" s="14" t="s">
        <v>10</v>
      </c>
      <c r="B54" s="14"/>
      <c r="C54" s="14"/>
      <c r="D54" s="14"/>
      <c r="E54" s="14"/>
      <c r="F54" s="14"/>
      <c r="G54" s="14"/>
      <c r="I54" s="14"/>
      <c r="P54" s="373"/>
      <c r="Q54" s="373"/>
      <c r="R54" s="368" t="s">
        <v>11</v>
      </c>
    </row>
    <row r="55" spans="1:20" s="15" customFormat="1" ht="12.75" customHeight="1" x14ac:dyDescent="0.2">
      <c r="B55" s="373"/>
      <c r="C55" s="373"/>
      <c r="D55" s="373"/>
      <c r="E55" s="373"/>
      <c r="F55" s="373"/>
      <c r="G55" s="373"/>
      <c r="H55" s="373"/>
      <c r="I55" s="373"/>
      <c r="J55" s="373"/>
      <c r="K55" s="373"/>
      <c r="L55" s="373"/>
      <c r="M55" s="373"/>
      <c r="N55" s="373"/>
      <c r="O55" s="373"/>
      <c r="P55" s="373"/>
      <c r="Q55" s="373"/>
      <c r="R55" s="368" t="s">
        <v>877</v>
      </c>
    </row>
    <row r="56" spans="1:20" s="15" customFormat="1" ht="13.15" customHeight="1" x14ac:dyDescent="0.2">
      <c r="A56" s="373" t="s">
        <v>286</v>
      </c>
      <c r="B56" s="373"/>
      <c r="C56" s="373"/>
      <c r="D56" s="373"/>
      <c r="E56" s="373"/>
      <c r="F56" s="373"/>
      <c r="G56" s="373"/>
      <c r="H56" s="373"/>
      <c r="I56" s="373"/>
      <c r="J56" s="373"/>
      <c r="K56" s="373"/>
      <c r="L56" s="373"/>
      <c r="M56" s="373"/>
      <c r="N56" s="373"/>
      <c r="O56" s="373"/>
      <c r="P56" s="373"/>
      <c r="Q56" s="373"/>
      <c r="R56" s="368" t="s">
        <v>879</v>
      </c>
      <c r="S56" s="373"/>
    </row>
    <row r="57" spans="1:20" ht="12.75" customHeight="1" x14ac:dyDescent="0.2">
      <c r="N57" s="671" t="s">
        <v>82</v>
      </c>
      <c r="O57" s="671"/>
      <c r="P57" s="671"/>
      <c r="Q57" s="671"/>
    </row>
  </sheetData>
  <mergeCells count="179">
    <mergeCell ref="N57:Q57"/>
    <mergeCell ref="S30:T30"/>
    <mergeCell ref="K32:L32"/>
    <mergeCell ref="E30:F30"/>
    <mergeCell ref="I39:J39"/>
    <mergeCell ref="Q36:R36"/>
    <mergeCell ref="I31:J31"/>
    <mergeCell ref="G32:H32"/>
    <mergeCell ref="G31:H31"/>
    <mergeCell ref="I30:J30"/>
    <mergeCell ref="M30:N30"/>
    <mergeCell ref="O30:P30"/>
    <mergeCell ref="Q30:R30"/>
    <mergeCell ref="K30:L30"/>
    <mergeCell ref="O40:P40"/>
    <mergeCell ref="K39:L39"/>
    <mergeCell ref="M39:N39"/>
    <mergeCell ref="K37:L37"/>
    <mergeCell ref="E37:F37"/>
    <mergeCell ref="O38:P38"/>
    <mergeCell ref="M40:N40"/>
    <mergeCell ref="O39:P39"/>
    <mergeCell ref="M38:N38"/>
    <mergeCell ref="E36:J36"/>
    <mergeCell ref="A45:A46"/>
    <mergeCell ref="A49:T49"/>
    <mergeCell ref="E31:F31"/>
    <mergeCell ref="B34:H34"/>
    <mergeCell ref="K40:L40"/>
    <mergeCell ref="S36:T36"/>
    <mergeCell ref="I37:J37"/>
    <mergeCell ref="I32:J32"/>
    <mergeCell ref="H45:H46"/>
    <mergeCell ref="B31:D31"/>
    <mergeCell ref="B45:D45"/>
    <mergeCell ref="E45:G45"/>
    <mergeCell ref="E39:F39"/>
    <mergeCell ref="E40:F40"/>
    <mergeCell ref="S32:T32"/>
    <mergeCell ref="M31:N31"/>
    <mergeCell ref="Q31:R31"/>
    <mergeCell ref="S31:T31"/>
    <mergeCell ref="O31:P31"/>
    <mergeCell ref="K31:L31"/>
    <mergeCell ref="M32:N32"/>
    <mergeCell ref="O32:P32"/>
    <mergeCell ref="Q32:R32"/>
    <mergeCell ref="K36:P36"/>
    <mergeCell ref="D10:E10"/>
    <mergeCell ref="F10:G10"/>
    <mergeCell ref="H10:I10"/>
    <mergeCell ref="B10:C10"/>
    <mergeCell ref="B24:D24"/>
    <mergeCell ref="G29:H29"/>
    <mergeCell ref="G30:H30"/>
    <mergeCell ref="E28:F28"/>
    <mergeCell ref="G28:H28"/>
    <mergeCell ref="B22:D23"/>
    <mergeCell ref="E22:L22"/>
    <mergeCell ref="B28:D28"/>
    <mergeCell ref="B25:D25"/>
    <mergeCell ref="E24:F24"/>
    <mergeCell ref="K24:L24"/>
    <mergeCell ref="J10:K10"/>
    <mergeCell ref="C18:D18"/>
    <mergeCell ref="B11:C11"/>
    <mergeCell ref="G23:H23"/>
    <mergeCell ref="J13:K13"/>
    <mergeCell ref="J11:K11"/>
    <mergeCell ref="A18:B18"/>
    <mergeCell ref="E26:F26"/>
    <mergeCell ref="G26:H26"/>
    <mergeCell ref="B30:D30"/>
    <mergeCell ref="R1:S1"/>
    <mergeCell ref="A2:S2"/>
    <mergeCell ref="A3:S3"/>
    <mergeCell ref="A5:S5"/>
    <mergeCell ref="B9:C9"/>
    <mergeCell ref="E38:F38"/>
    <mergeCell ref="O25:P25"/>
    <mergeCell ref="F9:G9"/>
    <mergeCell ref="H1:I1"/>
    <mergeCell ref="J9:K9"/>
    <mergeCell ref="H9:I9"/>
    <mergeCell ref="I25:J25"/>
    <mergeCell ref="I23:J23"/>
    <mergeCell ref="O23:P23"/>
    <mergeCell ref="J12:K12"/>
    <mergeCell ref="E32:F32"/>
    <mergeCell ref="B32:D32"/>
    <mergeCell ref="A7:I7"/>
    <mergeCell ref="D9:E9"/>
    <mergeCell ref="Q27:R27"/>
    <mergeCell ref="E23:F23"/>
    <mergeCell ref="I24:J24"/>
    <mergeCell ref="E27:F27"/>
    <mergeCell ref="G25:H25"/>
    <mergeCell ref="M27:N27"/>
    <mergeCell ref="K25:L25"/>
    <mergeCell ref="M24:N24"/>
    <mergeCell ref="O24:P24"/>
    <mergeCell ref="D13:E13"/>
    <mergeCell ref="F11:G11"/>
    <mergeCell ref="H11:I11"/>
    <mergeCell ref="M22:T22"/>
    <mergeCell ref="M25:N25"/>
    <mergeCell ref="Q23:R23"/>
    <mergeCell ref="G24:H24"/>
    <mergeCell ref="D11:E11"/>
    <mergeCell ref="S27:T27"/>
    <mergeCell ref="B12:C12"/>
    <mergeCell ref="H13:I13"/>
    <mergeCell ref="H12:I12"/>
    <mergeCell ref="D12:E12"/>
    <mergeCell ref="F12:G12"/>
    <mergeCell ref="Q25:R25"/>
    <mergeCell ref="Q26:R26"/>
    <mergeCell ref="I28:J28"/>
    <mergeCell ref="E25:F25"/>
    <mergeCell ref="A15:G15"/>
    <mergeCell ref="C16:D16"/>
    <mergeCell ref="A16:B16"/>
    <mergeCell ref="A17:B17"/>
    <mergeCell ref="C17:D17"/>
    <mergeCell ref="B13:C13"/>
    <mergeCell ref="B26:D26"/>
    <mergeCell ref="I26:J26"/>
    <mergeCell ref="B27:D27"/>
    <mergeCell ref="O28:P28"/>
    <mergeCell ref="Q28:R28"/>
    <mergeCell ref="K28:L28"/>
    <mergeCell ref="M28:N28"/>
    <mergeCell ref="O27:P27"/>
    <mergeCell ref="G27:H27"/>
    <mergeCell ref="B29:D29"/>
    <mergeCell ref="E29:F29"/>
    <mergeCell ref="A21:S21"/>
    <mergeCell ref="S25:T25"/>
    <mergeCell ref="I29:J29"/>
    <mergeCell ref="A22:A23"/>
    <mergeCell ref="F13:G13"/>
    <mergeCell ref="S26:T26"/>
    <mergeCell ref="Q29:R29"/>
    <mergeCell ref="S29:T29"/>
    <mergeCell ref="M29:N29"/>
    <mergeCell ref="O29:P29"/>
    <mergeCell ref="Q24:R24"/>
    <mergeCell ref="K29:L29"/>
    <mergeCell ref="S24:T24"/>
    <mergeCell ref="M26:N26"/>
    <mergeCell ref="I27:J27"/>
    <mergeCell ref="K27:L27"/>
    <mergeCell ref="S28:T28"/>
    <mergeCell ref="S23:T23"/>
    <mergeCell ref="M23:N23"/>
    <mergeCell ref="K23:L23"/>
    <mergeCell ref="O26:P26"/>
    <mergeCell ref="K26:L26"/>
    <mergeCell ref="G39:H39"/>
    <mergeCell ref="G37:H37"/>
    <mergeCell ref="G38:H38"/>
    <mergeCell ref="I38:J38"/>
    <mergeCell ref="A44:I44"/>
    <mergeCell ref="G40:H40"/>
    <mergeCell ref="M37:N37"/>
    <mergeCell ref="K41:L41"/>
    <mergeCell ref="O37:P37"/>
    <mergeCell ref="K38:L38"/>
    <mergeCell ref="B40:D40"/>
    <mergeCell ref="B41:D41"/>
    <mergeCell ref="I40:J40"/>
    <mergeCell ref="I41:J41"/>
    <mergeCell ref="G41:H41"/>
    <mergeCell ref="E41:F41"/>
    <mergeCell ref="M41:N41"/>
    <mergeCell ref="O41:P41"/>
    <mergeCell ref="B38:D38"/>
    <mergeCell ref="B36:D37"/>
    <mergeCell ref="B39:D39"/>
  </mergeCells>
  <phoneticPr fontId="0" type="noConversion"/>
  <printOptions horizontalCentered="1" verticalCentered="1"/>
  <pageMargins left="0.70866141732283505" right="0.70866141732283505" top="0.23622047244094499" bottom="0" header="0.31496062992126" footer="0.31496062992126"/>
  <pageSetup paperSize="9" scale="7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view="pageBreakPreview" topLeftCell="B5" zoomScaleNormal="100" zoomScaleSheetLayoutView="100" workbookViewId="0">
      <selection activeCell="C23" sqref="C23"/>
    </sheetView>
  </sheetViews>
  <sheetFormatPr defaultRowHeight="12.75" x14ac:dyDescent="0.2"/>
  <cols>
    <col min="2" max="2" width="20.5703125" bestFit="1" customWidth="1"/>
    <col min="3" max="3" width="16.7109375" customWidth="1"/>
    <col min="4" max="4" width="9.42578125" customWidth="1"/>
    <col min="5" max="5" width="9" customWidth="1"/>
    <col min="6" max="6" width="11.5703125" customWidth="1"/>
    <col min="7" max="8" width="10.42578125" customWidth="1"/>
    <col min="9" max="10" width="10.42578125" style="285" customWidth="1"/>
    <col min="11" max="11" width="10.5703125" customWidth="1"/>
    <col min="12" max="12" width="10.42578125" customWidth="1"/>
    <col min="13" max="13" width="11.5703125" customWidth="1"/>
    <col min="14" max="14" width="13" customWidth="1"/>
  </cols>
  <sheetData>
    <row r="1" spans="1:14" ht="18" x14ac:dyDescent="0.35">
      <c r="A1" s="725" t="s">
        <v>0</v>
      </c>
      <c r="B1" s="725"/>
      <c r="C1" s="725"/>
      <c r="D1" s="725"/>
      <c r="E1" s="725"/>
      <c r="F1" s="725"/>
      <c r="G1" s="725"/>
      <c r="H1" s="725"/>
      <c r="I1" s="725"/>
      <c r="J1" s="725"/>
      <c r="K1" s="725"/>
      <c r="N1" s="238" t="s">
        <v>530</v>
      </c>
    </row>
    <row r="2" spans="1:14" ht="21" x14ac:dyDescent="0.35">
      <c r="A2" s="726" t="s">
        <v>651</v>
      </c>
      <c r="B2" s="726"/>
      <c r="C2" s="726"/>
      <c r="D2" s="726"/>
      <c r="E2" s="726"/>
      <c r="F2" s="726"/>
      <c r="G2" s="726"/>
      <c r="H2" s="726"/>
      <c r="I2" s="726"/>
      <c r="J2" s="726"/>
      <c r="K2" s="726"/>
    </row>
    <row r="3" spans="1:14" ht="15" x14ac:dyDescent="0.3">
      <c r="A3" s="201"/>
      <c r="B3" s="201"/>
      <c r="C3" s="201"/>
      <c r="D3" s="201"/>
      <c r="E3" s="201"/>
      <c r="F3" s="201"/>
      <c r="G3" s="201"/>
      <c r="H3" s="201"/>
      <c r="I3" s="282"/>
      <c r="J3" s="282"/>
    </row>
    <row r="4" spans="1:14" ht="18" x14ac:dyDescent="0.35">
      <c r="A4" s="725" t="s">
        <v>529</v>
      </c>
      <c r="B4" s="725"/>
      <c r="C4" s="725"/>
      <c r="D4" s="725"/>
      <c r="E4" s="725"/>
      <c r="F4" s="725"/>
      <c r="G4" s="725"/>
      <c r="H4" s="725"/>
      <c r="I4" s="303"/>
      <c r="J4" s="303"/>
    </row>
    <row r="5" spans="1:14" ht="15" x14ac:dyDescent="0.3">
      <c r="A5" s="327" t="s">
        <v>260</v>
      </c>
      <c r="B5" s="202" t="s">
        <v>875</v>
      </c>
      <c r="C5" s="202"/>
      <c r="D5" s="202"/>
      <c r="E5" s="202"/>
      <c r="F5" s="202"/>
      <c r="G5" s="202"/>
      <c r="H5" s="201"/>
      <c r="I5" s="282"/>
      <c r="J5" s="282"/>
      <c r="L5" s="15" t="s">
        <v>820</v>
      </c>
    </row>
    <row r="6" spans="1:14" ht="28.5" customHeight="1" x14ac:dyDescent="0.2">
      <c r="A6" s="842" t="s">
        <v>1</v>
      </c>
      <c r="B6" s="842" t="s">
        <v>2</v>
      </c>
      <c r="C6" s="650" t="s">
        <v>409</v>
      </c>
      <c r="D6" s="684" t="s">
        <v>462</v>
      </c>
      <c r="E6" s="684"/>
      <c r="F6" s="684"/>
      <c r="G6" s="684"/>
      <c r="H6" s="653"/>
      <c r="I6" s="892" t="s">
        <v>556</v>
      </c>
      <c r="J6" s="892" t="s">
        <v>557</v>
      </c>
      <c r="K6" s="844" t="s">
        <v>509</v>
      </c>
      <c r="L6" s="844"/>
      <c r="M6" s="844"/>
      <c r="N6" s="844"/>
    </row>
    <row r="7" spans="1:14" ht="39" customHeight="1" x14ac:dyDescent="0.2">
      <c r="A7" s="843"/>
      <c r="B7" s="843"/>
      <c r="C7" s="650"/>
      <c r="D7" s="5" t="s">
        <v>461</v>
      </c>
      <c r="E7" s="5" t="s">
        <v>410</v>
      </c>
      <c r="F7" s="66" t="s">
        <v>411</v>
      </c>
      <c r="G7" s="5" t="s">
        <v>412</v>
      </c>
      <c r="H7" s="5" t="s">
        <v>45</v>
      </c>
      <c r="I7" s="892"/>
      <c r="J7" s="892"/>
      <c r="K7" s="231" t="s">
        <v>413</v>
      </c>
      <c r="L7" s="26" t="s">
        <v>510</v>
      </c>
      <c r="M7" s="5" t="s">
        <v>414</v>
      </c>
      <c r="N7" s="26" t="s">
        <v>415</v>
      </c>
    </row>
    <row r="8" spans="1:14" ht="15" x14ac:dyDescent="0.2">
      <c r="A8" s="316">
        <v>1</v>
      </c>
      <c r="B8" s="316">
        <v>2</v>
      </c>
      <c r="C8" s="204" t="s">
        <v>269</v>
      </c>
      <c r="D8" s="204" t="s">
        <v>270</v>
      </c>
      <c r="E8" s="204" t="s">
        <v>271</v>
      </c>
      <c r="F8" s="204" t="s">
        <v>272</v>
      </c>
      <c r="G8" s="204" t="s">
        <v>273</v>
      </c>
      <c r="H8" s="204" t="s">
        <v>274</v>
      </c>
      <c r="I8" s="304" t="s">
        <v>293</v>
      </c>
      <c r="J8" s="304" t="s">
        <v>294</v>
      </c>
      <c r="K8" s="204" t="s">
        <v>295</v>
      </c>
      <c r="L8" s="204" t="s">
        <v>323</v>
      </c>
      <c r="M8" s="204" t="s">
        <v>324</v>
      </c>
      <c r="N8" s="204" t="s">
        <v>325</v>
      </c>
    </row>
    <row r="9" spans="1:14" ht="15" x14ac:dyDescent="0.2">
      <c r="A9" s="8">
        <v>1</v>
      </c>
      <c r="B9" s="9" t="s">
        <v>862</v>
      </c>
      <c r="C9" s="615">
        <f>D9+E9+F9+G9+H9</f>
        <v>1358</v>
      </c>
      <c r="D9" s="615">
        <v>0</v>
      </c>
      <c r="E9" s="615">
        <v>106</v>
      </c>
      <c r="F9" s="286">
        <v>7</v>
      </c>
      <c r="G9" s="286">
        <v>60</v>
      </c>
      <c r="H9" s="628">
        <v>1185</v>
      </c>
      <c r="I9" s="514">
        <v>0</v>
      </c>
      <c r="J9" s="514">
        <v>1981</v>
      </c>
      <c r="K9" s="286">
        <v>1981</v>
      </c>
      <c r="L9" s="286">
        <v>0</v>
      </c>
      <c r="M9" s="286">
        <v>0</v>
      </c>
      <c r="N9" s="286">
        <v>2968</v>
      </c>
    </row>
    <row r="10" spans="1:14" ht="15" x14ac:dyDescent="0.2">
      <c r="A10" s="8">
        <v>2</v>
      </c>
      <c r="B10" s="9" t="s">
        <v>863</v>
      </c>
      <c r="C10" s="615">
        <f t="shared" ref="C10:C19" si="0">D10+E10+F10+G10+H10</f>
        <v>937</v>
      </c>
      <c r="D10" s="615">
        <v>0</v>
      </c>
      <c r="E10" s="615">
        <v>62</v>
      </c>
      <c r="F10" s="286">
        <v>17</v>
      </c>
      <c r="G10" s="286">
        <v>507</v>
      </c>
      <c r="H10" s="628">
        <v>351</v>
      </c>
      <c r="I10" s="514">
        <v>0</v>
      </c>
      <c r="J10" s="514">
        <v>937</v>
      </c>
      <c r="K10" s="286">
        <v>937</v>
      </c>
      <c r="L10" s="286">
        <v>0</v>
      </c>
      <c r="M10" s="286">
        <v>0</v>
      </c>
      <c r="N10" s="286">
        <v>1659</v>
      </c>
    </row>
    <row r="11" spans="1:14" ht="15" x14ac:dyDescent="0.2">
      <c r="A11" s="8">
        <v>3</v>
      </c>
      <c r="B11" s="9" t="s">
        <v>864</v>
      </c>
      <c r="C11" s="615">
        <f t="shared" si="0"/>
        <v>1269</v>
      </c>
      <c r="D11" s="615">
        <v>50</v>
      </c>
      <c r="E11" s="615">
        <v>752</v>
      </c>
      <c r="F11" s="286">
        <v>13</v>
      </c>
      <c r="G11" s="286">
        <v>142</v>
      </c>
      <c r="H11" s="628">
        <v>312</v>
      </c>
      <c r="I11" s="514">
        <v>0</v>
      </c>
      <c r="J11" s="514">
        <v>1397</v>
      </c>
      <c r="K11" s="286">
        <v>1397</v>
      </c>
      <c r="L11" s="286">
        <v>0</v>
      </c>
      <c r="M11" s="286">
        <v>0</v>
      </c>
      <c r="N11" s="286">
        <v>2082</v>
      </c>
    </row>
    <row r="12" spans="1:14" ht="15" x14ac:dyDescent="0.2">
      <c r="A12" s="8">
        <v>4</v>
      </c>
      <c r="B12" s="9" t="s">
        <v>865</v>
      </c>
      <c r="C12" s="615">
        <f t="shared" si="0"/>
        <v>919</v>
      </c>
      <c r="D12" s="615">
        <v>0</v>
      </c>
      <c r="E12" s="615">
        <v>239</v>
      </c>
      <c r="F12" s="286">
        <v>3</v>
      </c>
      <c r="G12" s="286">
        <v>488</v>
      </c>
      <c r="H12" s="628">
        <v>189</v>
      </c>
      <c r="I12" s="514">
        <v>0</v>
      </c>
      <c r="J12" s="514">
        <v>727</v>
      </c>
      <c r="K12" s="286">
        <v>727</v>
      </c>
      <c r="L12" s="286">
        <v>0</v>
      </c>
      <c r="M12" s="286">
        <v>0</v>
      </c>
      <c r="N12" s="286">
        <v>968</v>
      </c>
    </row>
    <row r="13" spans="1:14" ht="15" x14ac:dyDescent="0.2">
      <c r="A13" s="8">
        <v>5</v>
      </c>
      <c r="B13" s="9" t="s">
        <v>866</v>
      </c>
      <c r="C13" s="615">
        <f t="shared" si="0"/>
        <v>684</v>
      </c>
      <c r="D13" s="615">
        <v>173</v>
      </c>
      <c r="E13" s="615">
        <v>134</v>
      </c>
      <c r="F13" s="286">
        <v>25</v>
      </c>
      <c r="G13" s="286">
        <v>297</v>
      </c>
      <c r="H13" s="628">
        <v>55</v>
      </c>
      <c r="I13" s="514">
        <v>111</v>
      </c>
      <c r="J13" s="514">
        <v>892</v>
      </c>
      <c r="K13" s="286">
        <v>892</v>
      </c>
      <c r="L13" s="286">
        <v>143</v>
      </c>
      <c r="M13" s="286">
        <v>0</v>
      </c>
      <c r="N13" s="286">
        <v>1559</v>
      </c>
    </row>
    <row r="14" spans="1:14" ht="15" x14ac:dyDescent="0.2">
      <c r="A14" s="8">
        <v>6</v>
      </c>
      <c r="B14" s="9" t="s">
        <v>867</v>
      </c>
      <c r="C14" s="615">
        <f t="shared" si="0"/>
        <v>8</v>
      </c>
      <c r="D14" s="615">
        <v>0</v>
      </c>
      <c r="E14" s="615">
        <v>4</v>
      </c>
      <c r="F14" s="286">
        <v>0</v>
      </c>
      <c r="G14" s="286">
        <v>2</v>
      </c>
      <c r="H14" s="628">
        <v>2</v>
      </c>
      <c r="I14" s="514">
        <v>0</v>
      </c>
      <c r="J14" s="514">
        <v>552</v>
      </c>
      <c r="K14" s="286">
        <v>552</v>
      </c>
      <c r="L14" s="286">
        <v>0</v>
      </c>
      <c r="M14" s="286">
        <v>0</v>
      </c>
      <c r="N14" s="286">
        <v>705</v>
      </c>
    </row>
    <row r="15" spans="1:14" ht="15" x14ac:dyDescent="0.2">
      <c r="A15" s="8">
        <v>7</v>
      </c>
      <c r="B15" s="9" t="s">
        <v>868</v>
      </c>
      <c r="C15" s="615">
        <f t="shared" si="0"/>
        <v>784</v>
      </c>
      <c r="D15" s="615">
        <v>8</v>
      </c>
      <c r="E15" s="615">
        <v>109</v>
      </c>
      <c r="F15" s="286">
        <v>0</v>
      </c>
      <c r="G15" s="286">
        <v>501</v>
      </c>
      <c r="H15" s="628">
        <v>166</v>
      </c>
      <c r="I15" s="514">
        <v>0</v>
      </c>
      <c r="J15" s="514">
        <v>321</v>
      </c>
      <c r="K15" s="286">
        <v>321</v>
      </c>
      <c r="L15" s="286">
        <v>0</v>
      </c>
      <c r="M15" s="286">
        <v>0</v>
      </c>
      <c r="N15" s="286">
        <v>1226</v>
      </c>
    </row>
    <row r="16" spans="1:14" ht="15" x14ac:dyDescent="0.2">
      <c r="A16" s="8">
        <v>8</v>
      </c>
      <c r="B16" s="9" t="s">
        <v>869</v>
      </c>
      <c r="C16" s="615">
        <f t="shared" si="0"/>
        <v>146</v>
      </c>
      <c r="D16" s="615">
        <v>0</v>
      </c>
      <c r="E16" s="615">
        <v>7</v>
      </c>
      <c r="F16" s="286">
        <v>0</v>
      </c>
      <c r="G16" s="286">
        <v>91</v>
      </c>
      <c r="H16" s="628">
        <v>48</v>
      </c>
      <c r="I16" s="514">
        <v>0</v>
      </c>
      <c r="J16" s="514">
        <v>801</v>
      </c>
      <c r="K16" s="286">
        <v>802</v>
      </c>
      <c r="L16" s="286">
        <v>0</v>
      </c>
      <c r="M16" s="286">
        <v>0</v>
      </c>
      <c r="N16" s="286">
        <v>1290</v>
      </c>
    </row>
    <row r="17" spans="1:14" ht="15" x14ac:dyDescent="0.2">
      <c r="A17" s="328">
        <v>9</v>
      </c>
      <c r="B17" s="9" t="s">
        <v>870</v>
      </c>
      <c r="C17" s="615">
        <f t="shared" si="0"/>
        <v>533</v>
      </c>
      <c r="D17" s="616">
        <v>0</v>
      </c>
      <c r="E17" s="616">
        <v>96</v>
      </c>
      <c r="F17" s="488">
        <v>0</v>
      </c>
      <c r="G17" s="488">
        <v>290</v>
      </c>
      <c r="H17" s="628">
        <v>147</v>
      </c>
      <c r="I17" s="270">
        <v>0</v>
      </c>
      <c r="J17" s="270">
        <v>1892</v>
      </c>
      <c r="K17" s="488">
        <v>1892</v>
      </c>
      <c r="L17" s="286">
        <v>0</v>
      </c>
      <c r="M17" s="286">
        <v>0</v>
      </c>
      <c r="N17" s="488">
        <v>2770</v>
      </c>
    </row>
    <row r="18" spans="1:14" ht="15" x14ac:dyDescent="0.2">
      <c r="A18" s="8">
        <v>10</v>
      </c>
      <c r="B18" s="9" t="s">
        <v>871</v>
      </c>
      <c r="C18" s="615">
        <f t="shared" si="0"/>
        <v>729</v>
      </c>
      <c r="D18" s="616">
        <v>6</v>
      </c>
      <c r="E18" s="616">
        <v>270</v>
      </c>
      <c r="F18" s="488">
        <v>149</v>
      </c>
      <c r="G18" s="488">
        <v>226</v>
      </c>
      <c r="H18" s="628">
        <v>78</v>
      </c>
      <c r="I18" s="270">
        <v>458</v>
      </c>
      <c r="J18" s="270">
        <v>651</v>
      </c>
      <c r="K18" s="488">
        <v>651</v>
      </c>
      <c r="L18" s="286">
        <v>0</v>
      </c>
      <c r="M18" s="286">
        <v>0</v>
      </c>
      <c r="N18" s="488">
        <v>1089</v>
      </c>
    </row>
    <row r="19" spans="1:14" ht="15" x14ac:dyDescent="0.2">
      <c r="A19" s="8">
        <v>11</v>
      </c>
      <c r="B19" s="9" t="s">
        <v>872</v>
      </c>
      <c r="C19" s="615">
        <f t="shared" si="0"/>
        <v>1209</v>
      </c>
      <c r="D19" s="616">
        <v>4</v>
      </c>
      <c r="E19" s="616">
        <v>455</v>
      </c>
      <c r="F19" s="488">
        <v>24</v>
      </c>
      <c r="G19" s="488">
        <v>571</v>
      </c>
      <c r="H19" s="628">
        <v>155</v>
      </c>
      <c r="I19" s="270">
        <v>0</v>
      </c>
      <c r="J19" s="270">
        <v>951</v>
      </c>
      <c r="K19" s="488">
        <v>976</v>
      </c>
      <c r="L19" s="286">
        <v>0</v>
      </c>
      <c r="M19" s="286">
        <v>0</v>
      </c>
      <c r="N19" s="488">
        <v>1484</v>
      </c>
    </row>
    <row r="20" spans="1:14" s="14" customFormat="1" x14ac:dyDescent="0.2">
      <c r="A20" s="632" t="s">
        <v>15</v>
      </c>
      <c r="B20" s="633"/>
      <c r="C20" s="542">
        <f>SUM(C9:C19)</f>
        <v>8576</v>
      </c>
      <c r="D20" s="542">
        <f t="shared" ref="D20:N20" si="1">SUM(D9:D19)</f>
        <v>241</v>
      </c>
      <c r="E20" s="542">
        <f t="shared" si="1"/>
        <v>2234</v>
      </c>
      <c r="F20" s="542">
        <f t="shared" si="1"/>
        <v>238</v>
      </c>
      <c r="G20" s="542">
        <f t="shared" si="1"/>
        <v>3175</v>
      </c>
      <c r="H20" s="542">
        <f t="shared" si="1"/>
        <v>2688</v>
      </c>
      <c r="I20" s="542">
        <f t="shared" si="1"/>
        <v>569</v>
      </c>
      <c r="J20" s="542">
        <f t="shared" si="1"/>
        <v>11102</v>
      </c>
      <c r="K20" s="542">
        <f t="shared" si="1"/>
        <v>11128</v>
      </c>
      <c r="L20" s="542">
        <f t="shared" si="1"/>
        <v>143</v>
      </c>
      <c r="M20" s="542">
        <f t="shared" si="1"/>
        <v>0</v>
      </c>
      <c r="N20" s="542">
        <f t="shared" si="1"/>
        <v>17800</v>
      </c>
    </row>
    <row r="21" spans="1:14" x14ac:dyDescent="0.2">
      <c r="A21" s="30"/>
      <c r="B21" s="12"/>
      <c r="C21" s="12"/>
      <c r="D21" s="12"/>
      <c r="E21" s="12"/>
      <c r="F21" s="12"/>
      <c r="G21" s="12"/>
      <c r="H21" s="12"/>
      <c r="I21" s="420"/>
      <c r="J21" s="420"/>
      <c r="K21" s="12"/>
      <c r="L21" s="12"/>
      <c r="M21" s="12"/>
      <c r="N21" s="12"/>
    </row>
    <row r="22" spans="1:14" x14ac:dyDescent="0.2">
      <c r="A22" s="30"/>
      <c r="B22" s="12"/>
      <c r="C22" s="12"/>
      <c r="D22" s="12"/>
      <c r="E22" s="12"/>
      <c r="F22" s="12"/>
      <c r="G22" s="12"/>
      <c r="H22" s="12"/>
      <c r="I22" s="420"/>
      <c r="J22" s="420"/>
      <c r="K22" s="12"/>
      <c r="L22" s="12"/>
      <c r="M22" s="12"/>
      <c r="N22" s="12"/>
    </row>
    <row r="23" spans="1:14" x14ac:dyDescent="0.2">
      <c r="A23" s="30"/>
      <c r="B23" s="12"/>
      <c r="C23" s="12"/>
      <c r="D23" s="12"/>
      <c r="E23" s="12"/>
      <c r="F23" s="12"/>
      <c r="G23" s="12"/>
      <c r="H23" s="12"/>
      <c r="I23" s="420"/>
      <c r="J23" s="420"/>
      <c r="K23" s="12"/>
      <c r="L23" s="12"/>
      <c r="M23" s="12"/>
      <c r="N23" s="12"/>
    </row>
    <row r="24" spans="1:14" x14ac:dyDescent="0.2">
      <c r="A24" s="30"/>
      <c r="B24" s="12"/>
      <c r="C24" s="12"/>
      <c r="D24" s="12"/>
      <c r="E24" s="12"/>
      <c r="F24" s="12"/>
      <c r="G24" s="12"/>
      <c r="H24" s="12"/>
      <c r="I24" s="420"/>
      <c r="J24" s="420"/>
      <c r="K24" s="12"/>
      <c r="L24" s="12"/>
      <c r="M24" s="12"/>
      <c r="N24" s="12"/>
    </row>
    <row r="25" spans="1:14" x14ac:dyDescent="0.2">
      <c r="A25" s="30"/>
      <c r="B25" s="12"/>
      <c r="C25" s="12"/>
      <c r="D25" s="12"/>
      <c r="E25" s="12"/>
      <c r="F25" s="12"/>
      <c r="G25" s="12"/>
      <c r="H25" s="12"/>
      <c r="I25" s="420"/>
      <c r="J25" s="420"/>
      <c r="K25" s="12"/>
      <c r="L25" s="12"/>
      <c r="M25" s="12"/>
      <c r="N25" s="12"/>
    </row>
    <row r="28" spans="1:14" ht="12.75" customHeight="1" x14ac:dyDescent="0.2">
      <c r="A28" s="207"/>
      <c r="B28" s="207"/>
      <c r="C28" s="207"/>
      <c r="D28" s="207"/>
      <c r="H28" s="387"/>
      <c r="I28" s="387"/>
      <c r="J28" s="387"/>
      <c r="K28" s="387"/>
      <c r="L28" s="387"/>
      <c r="N28" s="403" t="s">
        <v>11</v>
      </c>
    </row>
    <row r="29" spans="1:14" ht="12.75" customHeight="1" x14ac:dyDescent="0.2">
      <c r="A29" s="207"/>
      <c r="B29" s="207"/>
      <c r="C29" s="207"/>
      <c r="D29" s="207"/>
      <c r="H29" s="387"/>
      <c r="I29" s="387"/>
      <c r="J29" s="387"/>
      <c r="K29" s="387"/>
      <c r="L29" s="387"/>
      <c r="N29" s="403" t="s">
        <v>877</v>
      </c>
    </row>
    <row r="30" spans="1:14" ht="12.75" customHeight="1" x14ac:dyDescent="0.2">
      <c r="A30" s="207"/>
      <c r="B30" s="207"/>
      <c r="C30" s="207"/>
      <c r="D30" s="207"/>
      <c r="H30" s="389"/>
      <c r="I30" s="421"/>
      <c r="J30" s="421"/>
      <c r="K30" s="409"/>
      <c r="L30" s="389"/>
      <c r="N30" s="403" t="s">
        <v>879</v>
      </c>
    </row>
    <row r="31" spans="1:14" x14ac:dyDescent="0.2">
      <c r="A31" s="207" t="s">
        <v>10</v>
      </c>
      <c r="C31" s="207"/>
      <c r="D31" s="207"/>
      <c r="K31" s="209" t="s">
        <v>82</v>
      </c>
    </row>
  </sheetData>
  <mergeCells count="11">
    <mergeCell ref="A20:B20"/>
    <mergeCell ref="D6:H6"/>
    <mergeCell ref="C6:C7"/>
    <mergeCell ref="A1:K1"/>
    <mergeCell ref="A2:K2"/>
    <mergeCell ref="A4:H4"/>
    <mergeCell ref="A6:A7"/>
    <mergeCell ref="B6:B7"/>
    <mergeCell ref="K6:N6"/>
    <mergeCell ref="I6:I7"/>
    <mergeCell ref="J6:J7"/>
  </mergeCells>
  <printOptions horizontalCentered="1" verticalCentered="1"/>
  <pageMargins left="0.70866141732283505" right="0.70866141732283505" top="0.23622047244094499" bottom="0" header="0.31496062992126" footer="0.31496062992126"/>
  <pageSetup paperSize="9" scale="81"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view="pageBreakPreview" topLeftCell="A4" zoomScale="120" zoomScaleNormal="100" zoomScaleSheetLayoutView="120" workbookViewId="0">
      <selection activeCell="D9" sqref="D9:H20"/>
    </sheetView>
  </sheetViews>
  <sheetFormatPr defaultRowHeight="12.75" x14ac:dyDescent="0.2"/>
  <cols>
    <col min="1" max="1" width="8.28515625" customWidth="1"/>
    <col min="2" max="2" width="23.5703125" customWidth="1"/>
    <col min="3" max="3" width="20.5703125" bestFit="1" customWidth="1"/>
    <col min="4" max="4" width="12.5703125" customWidth="1"/>
    <col min="5" max="5" width="13" customWidth="1"/>
    <col min="6" max="6" width="14.7109375" customWidth="1"/>
    <col min="7" max="7" width="13.5703125" customWidth="1"/>
    <col min="8" max="8" width="15.5703125" customWidth="1"/>
  </cols>
  <sheetData>
    <row r="1" spans="1:8" ht="18" x14ac:dyDescent="0.35">
      <c r="A1" s="725" t="s">
        <v>0</v>
      </c>
      <c r="B1" s="725"/>
      <c r="C1" s="725"/>
      <c r="D1" s="725"/>
      <c r="E1" s="725"/>
      <c r="F1" s="725"/>
      <c r="G1" s="725"/>
      <c r="H1" s="238" t="s">
        <v>532</v>
      </c>
    </row>
    <row r="2" spans="1:8" ht="21" x14ac:dyDescent="0.35">
      <c r="A2" s="726" t="s">
        <v>651</v>
      </c>
      <c r="B2" s="726"/>
      <c r="C2" s="726"/>
      <c r="D2" s="726"/>
      <c r="E2" s="726"/>
      <c r="F2" s="726"/>
      <c r="G2" s="726"/>
    </row>
    <row r="3" spans="1:8" ht="15" x14ac:dyDescent="0.3">
      <c r="A3" s="201"/>
      <c r="B3" s="201"/>
      <c r="C3" s="201"/>
      <c r="D3" s="201"/>
      <c r="E3" s="201"/>
      <c r="F3" s="201"/>
      <c r="G3" s="201"/>
    </row>
    <row r="4" spans="1:8" ht="18" x14ac:dyDescent="0.35">
      <c r="A4" s="725" t="s">
        <v>531</v>
      </c>
      <c r="B4" s="725"/>
      <c r="C4" s="725"/>
      <c r="D4" s="725"/>
      <c r="E4" s="725"/>
      <c r="F4" s="725"/>
      <c r="G4" s="725"/>
    </row>
    <row r="5" spans="1:8" ht="15" x14ac:dyDescent="0.3">
      <c r="A5" s="202" t="s">
        <v>260</v>
      </c>
      <c r="B5" s="202"/>
      <c r="C5" s="202"/>
      <c r="D5" s="202"/>
      <c r="E5" s="202"/>
      <c r="F5" s="202"/>
      <c r="G5" s="202" t="s">
        <v>820</v>
      </c>
    </row>
    <row r="6" spans="1:8" ht="21.75" customHeight="1" x14ac:dyDescent="0.2">
      <c r="A6" s="842" t="s">
        <v>1</v>
      </c>
      <c r="B6" s="842" t="s">
        <v>511</v>
      </c>
      <c r="C6" s="650" t="s">
        <v>35</v>
      </c>
      <c r="D6" s="650" t="s">
        <v>516</v>
      </c>
      <c r="E6" s="650"/>
      <c r="F6" s="684" t="s">
        <v>517</v>
      </c>
      <c r="G6" s="684"/>
      <c r="H6" s="842" t="s">
        <v>225</v>
      </c>
    </row>
    <row r="7" spans="1:8" ht="25.5" customHeight="1" x14ac:dyDescent="0.2">
      <c r="A7" s="843"/>
      <c r="B7" s="843"/>
      <c r="C7" s="650"/>
      <c r="D7" s="5" t="s">
        <v>512</v>
      </c>
      <c r="E7" s="5" t="s">
        <v>513</v>
      </c>
      <c r="F7" s="66" t="s">
        <v>514</v>
      </c>
      <c r="G7" s="5" t="s">
        <v>515</v>
      </c>
      <c r="H7" s="843"/>
    </row>
    <row r="8" spans="1:8" ht="15" x14ac:dyDescent="0.2">
      <c r="A8" s="204" t="s">
        <v>267</v>
      </c>
      <c r="B8" s="204" t="s">
        <v>268</v>
      </c>
      <c r="C8" s="204" t="s">
        <v>269</v>
      </c>
      <c r="D8" s="204" t="s">
        <v>270</v>
      </c>
      <c r="E8" s="204" t="s">
        <v>271</v>
      </c>
      <c r="F8" s="204" t="s">
        <v>272</v>
      </c>
      <c r="G8" s="204" t="s">
        <v>273</v>
      </c>
      <c r="H8" s="204">
        <v>8</v>
      </c>
    </row>
    <row r="9" spans="1:8" ht="15" x14ac:dyDescent="0.2">
      <c r="A9" s="286">
        <v>1</v>
      </c>
      <c r="B9" s="204"/>
      <c r="C9" s="9" t="s">
        <v>862</v>
      </c>
      <c r="D9" s="893" t="s">
        <v>931</v>
      </c>
      <c r="E9" s="894"/>
      <c r="F9" s="894"/>
      <c r="G9" s="894"/>
      <c r="H9" s="895"/>
    </row>
    <row r="10" spans="1:8" ht="15" x14ac:dyDescent="0.2">
      <c r="A10" s="286">
        <v>2</v>
      </c>
      <c r="B10" s="204"/>
      <c r="C10" s="9" t="s">
        <v>863</v>
      </c>
      <c r="D10" s="896"/>
      <c r="E10" s="897"/>
      <c r="F10" s="897"/>
      <c r="G10" s="897"/>
      <c r="H10" s="898"/>
    </row>
    <row r="11" spans="1:8" ht="15" x14ac:dyDescent="0.2">
      <c r="A11" s="286">
        <v>3</v>
      </c>
      <c r="B11" s="204"/>
      <c r="C11" s="9" t="s">
        <v>864</v>
      </c>
      <c r="D11" s="896"/>
      <c r="E11" s="897"/>
      <c r="F11" s="897"/>
      <c r="G11" s="897"/>
      <c r="H11" s="898"/>
    </row>
    <row r="12" spans="1:8" ht="15" x14ac:dyDescent="0.2">
      <c r="A12" s="286">
        <v>4</v>
      </c>
      <c r="B12" s="204"/>
      <c r="C12" s="9" t="s">
        <v>865</v>
      </c>
      <c r="D12" s="896"/>
      <c r="E12" s="897"/>
      <c r="F12" s="897"/>
      <c r="G12" s="897"/>
      <c r="H12" s="898"/>
    </row>
    <row r="13" spans="1:8" ht="15" x14ac:dyDescent="0.2">
      <c r="A13" s="286">
        <v>5</v>
      </c>
      <c r="B13" s="204"/>
      <c r="C13" s="9" t="s">
        <v>866</v>
      </c>
      <c r="D13" s="896"/>
      <c r="E13" s="897"/>
      <c r="F13" s="897"/>
      <c r="G13" s="897"/>
      <c r="H13" s="898"/>
    </row>
    <row r="14" spans="1:8" ht="15" x14ac:dyDescent="0.2">
      <c r="A14" s="286">
        <v>6</v>
      </c>
      <c r="B14" s="204"/>
      <c r="C14" s="9" t="s">
        <v>867</v>
      </c>
      <c r="D14" s="896"/>
      <c r="E14" s="897"/>
      <c r="F14" s="897"/>
      <c r="G14" s="897"/>
      <c r="H14" s="898"/>
    </row>
    <row r="15" spans="1:8" ht="15" x14ac:dyDescent="0.2">
      <c r="A15" s="286">
        <v>7</v>
      </c>
      <c r="B15" s="204"/>
      <c r="C15" s="9" t="s">
        <v>868</v>
      </c>
      <c r="D15" s="896"/>
      <c r="E15" s="897"/>
      <c r="F15" s="897"/>
      <c r="G15" s="897"/>
      <c r="H15" s="898"/>
    </row>
    <row r="16" spans="1:8" ht="15" x14ac:dyDescent="0.2">
      <c r="A16" s="286">
        <v>8</v>
      </c>
      <c r="B16" s="204"/>
      <c r="C16" s="9" t="s">
        <v>869</v>
      </c>
      <c r="D16" s="896"/>
      <c r="E16" s="897"/>
      <c r="F16" s="897"/>
      <c r="G16" s="897"/>
      <c r="H16" s="898"/>
    </row>
    <row r="17" spans="1:9" ht="15" x14ac:dyDescent="0.2">
      <c r="A17" s="286">
        <v>9</v>
      </c>
      <c r="B17" s="9"/>
      <c r="C17" s="9" t="s">
        <v>870</v>
      </c>
      <c r="D17" s="896"/>
      <c r="E17" s="897"/>
      <c r="F17" s="897"/>
      <c r="G17" s="897"/>
      <c r="H17" s="898"/>
    </row>
    <row r="18" spans="1:9" ht="15" x14ac:dyDescent="0.2">
      <c r="A18" s="286">
        <v>10</v>
      </c>
      <c r="B18" s="9"/>
      <c r="C18" s="9" t="s">
        <v>871</v>
      </c>
      <c r="D18" s="896"/>
      <c r="E18" s="897"/>
      <c r="F18" s="897"/>
      <c r="G18" s="897"/>
      <c r="H18" s="898"/>
    </row>
    <row r="19" spans="1:9" ht="15" x14ac:dyDescent="0.2">
      <c r="A19" s="286">
        <v>11</v>
      </c>
      <c r="B19" s="9"/>
      <c r="C19" s="9" t="s">
        <v>872</v>
      </c>
      <c r="D19" s="896"/>
      <c r="E19" s="897"/>
      <c r="F19" s="897"/>
      <c r="G19" s="897"/>
      <c r="H19" s="898"/>
    </row>
    <row r="20" spans="1:9" ht="15" customHeight="1" x14ac:dyDescent="0.2">
      <c r="A20" s="632" t="s">
        <v>15</v>
      </c>
      <c r="B20" s="633"/>
      <c r="C20" s="9"/>
      <c r="D20" s="899"/>
      <c r="E20" s="900"/>
      <c r="F20" s="900"/>
      <c r="G20" s="900"/>
      <c r="H20" s="901"/>
    </row>
    <row r="21" spans="1:9" x14ac:dyDescent="0.2">
      <c r="A21" s="30"/>
      <c r="B21" s="12"/>
      <c r="C21" s="12"/>
      <c r="D21" s="12"/>
      <c r="E21" s="12"/>
      <c r="F21" s="12"/>
      <c r="G21" s="12"/>
      <c r="H21" s="12"/>
    </row>
    <row r="22" spans="1:9" x14ac:dyDescent="0.2">
      <c r="A22" s="30"/>
      <c r="B22" s="12"/>
      <c r="C22" s="12"/>
      <c r="D22" s="12"/>
      <c r="E22" s="12"/>
      <c r="F22" s="12"/>
      <c r="G22" s="12"/>
      <c r="H22" s="12"/>
    </row>
    <row r="23" spans="1:9" x14ac:dyDescent="0.2">
      <c r="A23" s="30"/>
      <c r="B23" s="12"/>
      <c r="C23" s="12"/>
      <c r="D23" s="12"/>
      <c r="E23" s="12"/>
      <c r="F23" s="12"/>
      <c r="G23" s="12"/>
      <c r="H23" s="12"/>
    </row>
    <row r="26" spans="1:9" ht="12.75" customHeight="1" x14ac:dyDescent="0.2">
      <c r="A26" s="207"/>
      <c r="B26" s="207"/>
      <c r="C26" s="207"/>
      <c r="D26" s="207"/>
      <c r="F26" s="387"/>
      <c r="G26" s="387"/>
      <c r="H26" s="403" t="s">
        <v>11</v>
      </c>
      <c r="I26" s="389"/>
    </row>
    <row r="27" spans="1:9" x14ac:dyDescent="0.2">
      <c r="A27" s="207"/>
      <c r="B27" s="207"/>
      <c r="C27" s="207"/>
      <c r="D27" s="207"/>
      <c r="F27" s="387"/>
      <c r="G27" s="387"/>
      <c r="H27" s="403" t="s">
        <v>877</v>
      </c>
      <c r="I27" s="387"/>
    </row>
    <row r="28" spans="1:9" ht="12.75" customHeight="1" x14ac:dyDescent="0.2">
      <c r="A28" s="207"/>
      <c r="B28" s="207"/>
      <c r="C28" s="207"/>
      <c r="D28" s="207"/>
      <c r="F28" s="389"/>
      <c r="G28" s="409"/>
      <c r="H28" s="403" t="s">
        <v>879</v>
      </c>
      <c r="I28" s="389"/>
    </row>
    <row r="29" spans="1:9" x14ac:dyDescent="0.2">
      <c r="A29" s="207" t="s">
        <v>10</v>
      </c>
      <c r="C29" s="207"/>
      <c r="D29" s="207"/>
      <c r="G29" s="209" t="s">
        <v>82</v>
      </c>
    </row>
  </sheetData>
  <mergeCells count="11">
    <mergeCell ref="A20:B20"/>
    <mergeCell ref="H6:H7"/>
    <mergeCell ref="A1:G1"/>
    <mergeCell ref="A2:G2"/>
    <mergeCell ref="A4:G4"/>
    <mergeCell ref="A6:A7"/>
    <mergeCell ref="B6:B7"/>
    <mergeCell ref="C6:C7"/>
    <mergeCell ref="F6:G6"/>
    <mergeCell ref="D6:E6"/>
    <mergeCell ref="D9:H20"/>
  </mergeCells>
  <printOptions horizontalCentered="1" verticalCentered="1"/>
  <pageMargins left="0.70866141732283505" right="0.70866141732283505" top="0.23622047244094499" bottom="0" header="0.31496062992126" footer="0.31496062992126"/>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view="pageBreakPreview" zoomScale="84" zoomScaleNormal="100" zoomScaleSheetLayoutView="84" workbookViewId="0">
      <selection activeCell="R25" sqref="R25"/>
    </sheetView>
  </sheetViews>
  <sheetFormatPr defaultRowHeight="12.75" x14ac:dyDescent="0.2"/>
  <cols>
    <col min="1" max="1" width="6.42578125" customWidth="1"/>
    <col min="2" max="2" width="20.5703125" bestFit="1" customWidth="1"/>
    <col min="3" max="3" width="15.28515625" customWidth="1"/>
    <col min="4" max="5" width="15.42578125" customWidth="1"/>
    <col min="6" max="9" width="15.7109375" customWidth="1"/>
    <col min="10" max="10" width="15.42578125" customWidth="1"/>
    <col min="11" max="11" width="20" customWidth="1"/>
    <col min="12" max="12" width="14.28515625" customWidth="1"/>
  </cols>
  <sheetData>
    <row r="1" spans="1:14" ht="18" x14ac:dyDescent="0.35">
      <c r="A1" s="725" t="s">
        <v>0</v>
      </c>
      <c r="B1" s="725"/>
      <c r="C1" s="725"/>
      <c r="D1" s="725"/>
      <c r="E1" s="725"/>
      <c r="F1" s="725"/>
      <c r="G1" s="725"/>
      <c r="H1" s="725"/>
      <c r="I1" s="725"/>
      <c r="J1" s="725"/>
      <c r="K1" s="725"/>
      <c r="L1" s="238" t="s">
        <v>534</v>
      </c>
    </row>
    <row r="2" spans="1:14" ht="21" x14ac:dyDescent="0.35">
      <c r="A2" s="726" t="s">
        <v>651</v>
      </c>
      <c r="B2" s="726"/>
      <c r="C2" s="726"/>
      <c r="D2" s="726"/>
      <c r="E2" s="726"/>
      <c r="F2" s="726"/>
      <c r="G2" s="726"/>
      <c r="H2" s="726"/>
      <c r="I2" s="726"/>
      <c r="J2" s="726"/>
      <c r="K2" s="726"/>
    </row>
    <row r="3" spans="1:14" ht="15" x14ac:dyDescent="0.3">
      <c r="A3" s="201"/>
      <c r="B3" s="201"/>
      <c r="C3" s="201"/>
      <c r="D3" s="201"/>
      <c r="E3" s="201"/>
      <c r="F3" s="201"/>
      <c r="G3" s="201"/>
      <c r="H3" s="201"/>
      <c r="I3" s="201"/>
      <c r="J3" s="201"/>
      <c r="K3" s="201"/>
    </row>
    <row r="4" spans="1:14" ht="18" x14ac:dyDescent="0.35">
      <c r="A4" s="725" t="s">
        <v>533</v>
      </c>
      <c r="B4" s="725"/>
      <c r="C4" s="725"/>
      <c r="D4" s="725"/>
      <c r="E4" s="725"/>
      <c r="F4" s="725"/>
      <c r="G4" s="725"/>
      <c r="H4" s="725"/>
      <c r="I4" s="725"/>
      <c r="J4" s="725"/>
      <c r="K4" s="725"/>
    </row>
    <row r="5" spans="1:14" ht="15" x14ac:dyDescent="0.3">
      <c r="A5" s="327" t="s">
        <v>260</v>
      </c>
      <c r="B5" s="202" t="s">
        <v>875</v>
      </c>
      <c r="C5" s="202"/>
      <c r="D5" s="202"/>
      <c r="E5" s="202"/>
      <c r="F5" s="202"/>
      <c r="G5" s="202"/>
      <c r="H5" s="202"/>
      <c r="I5" s="202"/>
      <c r="J5" s="902" t="s">
        <v>820</v>
      </c>
      <c r="K5" s="902"/>
      <c r="L5" s="902"/>
    </row>
    <row r="6" spans="1:14" ht="21.75" customHeight="1" x14ac:dyDescent="0.2">
      <c r="A6" s="842" t="s">
        <v>1</v>
      </c>
      <c r="B6" s="842" t="s">
        <v>2</v>
      </c>
      <c r="C6" s="652" t="s">
        <v>476</v>
      </c>
      <c r="D6" s="684"/>
      <c r="E6" s="653"/>
      <c r="F6" s="652" t="s">
        <v>482</v>
      </c>
      <c r="G6" s="684"/>
      <c r="H6" s="684"/>
      <c r="I6" s="653"/>
      <c r="J6" s="650" t="s">
        <v>484</v>
      </c>
      <c r="K6" s="650"/>
      <c r="L6" s="650"/>
    </row>
    <row r="7" spans="1:14" ht="29.25" customHeight="1" x14ac:dyDescent="0.2">
      <c r="A7" s="843"/>
      <c r="B7" s="843"/>
      <c r="C7" s="231" t="s">
        <v>217</v>
      </c>
      <c r="D7" s="231" t="s">
        <v>478</v>
      </c>
      <c r="E7" s="231" t="s">
        <v>483</v>
      </c>
      <c r="F7" s="231" t="s">
        <v>217</v>
      </c>
      <c r="G7" s="231" t="s">
        <v>477</v>
      </c>
      <c r="H7" s="231" t="s">
        <v>479</v>
      </c>
      <c r="I7" s="231" t="s">
        <v>483</v>
      </c>
      <c r="J7" s="5" t="s">
        <v>480</v>
      </c>
      <c r="K7" s="5" t="s">
        <v>481</v>
      </c>
      <c r="L7" s="231" t="s">
        <v>483</v>
      </c>
    </row>
    <row r="8" spans="1:14" ht="15" x14ac:dyDescent="0.2">
      <c r="A8" s="316">
        <v>1</v>
      </c>
      <c r="B8" s="316">
        <v>2</v>
      </c>
      <c r="C8" s="204" t="s">
        <v>269</v>
      </c>
      <c r="D8" s="204" t="s">
        <v>270</v>
      </c>
      <c r="E8" s="204" t="s">
        <v>271</v>
      </c>
      <c r="F8" s="204" t="s">
        <v>272</v>
      </c>
      <c r="G8" s="204" t="s">
        <v>273</v>
      </c>
      <c r="H8" s="204" t="s">
        <v>274</v>
      </c>
      <c r="I8" s="204" t="s">
        <v>293</v>
      </c>
      <c r="J8" s="204" t="s">
        <v>294</v>
      </c>
      <c r="K8" s="204" t="s">
        <v>295</v>
      </c>
      <c r="L8" s="204" t="s">
        <v>323</v>
      </c>
    </row>
    <row r="9" spans="1:14" ht="12.75" customHeight="1" x14ac:dyDescent="0.2">
      <c r="A9" s="8">
        <v>1</v>
      </c>
      <c r="B9" s="9" t="s">
        <v>862</v>
      </c>
      <c r="C9" s="361">
        <v>0</v>
      </c>
      <c r="D9" s="361">
        <v>0</v>
      </c>
      <c r="E9" s="361">
        <v>0</v>
      </c>
      <c r="F9" s="361">
        <v>0</v>
      </c>
      <c r="G9" s="361">
        <v>0</v>
      </c>
      <c r="H9" s="361">
        <v>0</v>
      </c>
      <c r="I9" s="361">
        <v>0</v>
      </c>
      <c r="J9" s="361">
        <v>0</v>
      </c>
      <c r="K9" s="361">
        <v>0</v>
      </c>
      <c r="L9" s="361">
        <v>0</v>
      </c>
      <c r="N9" t="s">
        <v>9</v>
      </c>
    </row>
    <row r="10" spans="1:14" ht="12.75" customHeight="1" x14ac:dyDescent="0.2">
      <c r="A10" s="8">
        <v>2</v>
      </c>
      <c r="B10" s="9" t="s">
        <v>863</v>
      </c>
      <c r="C10" s="361">
        <v>0</v>
      </c>
      <c r="D10" s="361">
        <v>0</v>
      </c>
      <c r="E10" s="361">
        <v>0</v>
      </c>
      <c r="F10" s="361">
        <v>0</v>
      </c>
      <c r="G10" s="361">
        <v>0</v>
      </c>
      <c r="H10" s="361">
        <v>0</v>
      </c>
      <c r="I10" s="361">
        <v>0</v>
      </c>
      <c r="J10" s="361">
        <v>0</v>
      </c>
      <c r="K10" s="361">
        <v>0</v>
      </c>
      <c r="L10" s="361">
        <v>0</v>
      </c>
    </row>
    <row r="11" spans="1:14" ht="12.75" customHeight="1" x14ac:dyDescent="0.2">
      <c r="A11" s="8">
        <v>3</v>
      </c>
      <c r="B11" s="9" t="s">
        <v>864</v>
      </c>
      <c r="C11" s="361">
        <v>0</v>
      </c>
      <c r="D11" s="361">
        <v>0</v>
      </c>
      <c r="E11" s="361">
        <v>0</v>
      </c>
      <c r="F11" s="361">
        <v>0</v>
      </c>
      <c r="G11" s="361">
        <v>0</v>
      </c>
      <c r="H11" s="361">
        <v>0</v>
      </c>
      <c r="I11" s="361">
        <v>0</v>
      </c>
      <c r="J11" s="361">
        <v>0</v>
      </c>
      <c r="K11" s="361">
        <v>0</v>
      </c>
      <c r="L11" s="361">
        <v>0</v>
      </c>
    </row>
    <row r="12" spans="1:14" ht="12.75" customHeight="1" x14ac:dyDescent="0.2">
      <c r="A12" s="8">
        <v>4</v>
      </c>
      <c r="B12" s="9" t="s">
        <v>865</v>
      </c>
      <c r="C12" s="361">
        <v>0</v>
      </c>
      <c r="D12" s="361">
        <v>0</v>
      </c>
      <c r="E12" s="361">
        <v>0</v>
      </c>
      <c r="F12" s="361">
        <v>0</v>
      </c>
      <c r="G12" s="361">
        <v>0</v>
      </c>
      <c r="H12" s="361">
        <v>0</v>
      </c>
      <c r="I12" s="361">
        <v>0</v>
      </c>
      <c r="J12" s="361">
        <v>0</v>
      </c>
      <c r="K12" s="361">
        <v>0</v>
      </c>
      <c r="L12" s="361">
        <v>0</v>
      </c>
    </row>
    <row r="13" spans="1:14" ht="12.75" customHeight="1" x14ac:dyDescent="0.2">
      <c r="A13" s="8">
        <v>5</v>
      </c>
      <c r="B13" s="9" t="s">
        <v>866</v>
      </c>
      <c r="C13" s="361">
        <v>0</v>
      </c>
      <c r="D13" s="361">
        <v>0</v>
      </c>
      <c r="E13" s="361">
        <v>0</v>
      </c>
      <c r="F13" s="361">
        <v>0</v>
      </c>
      <c r="G13" s="361">
        <v>0</v>
      </c>
      <c r="H13" s="361">
        <v>0</v>
      </c>
      <c r="I13" s="361">
        <v>0</v>
      </c>
      <c r="J13" s="361">
        <v>0</v>
      </c>
      <c r="K13" s="361">
        <v>0</v>
      </c>
      <c r="L13" s="361">
        <v>0</v>
      </c>
    </row>
    <row r="14" spans="1:14" ht="12.75" customHeight="1" x14ac:dyDescent="0.2">
      <c r="A14" s="8">
        <v>6</v>
      </c>
      <c r="B14" s="9" t="s">
        <v>867</v>
      </c>
      <c r="C14" s="361">
        <v>0</v>
      </c>
      <c r="D14" s="361">
        <v>0</v>
      </c>
      <c r="E14" s="361">
        <v>0</v>
      </c>
      <c r="F14" s="361">
        <v>0</v>
      </c>
      <c r="G14" s="361">
        <v>0</v>
      </c>
      <c r="H14" s="361">
        <v>0</v>
      </c>
      <c r="I14" s="361">
        <v>0</v>
      </c>
      <c r="J14" s="361">
        <v>0</v>
      </c>
      <c r="K14" s="361">
        <v>0</v>
      </c>
      <c r="L14" s="361">
        <v>0</v>
      </c>
    </row>
    <row r="15" spans="1:14" ht="12.75" customHeight="1" x14ac:dyDescent="0.2">
      <c r="A15" s="8">
        <v>7</v>
      </c>
      <c r="B15" s="9" t="s">
        <v>868</v>
      </c>
      <c r="C15" s="361">
        <v>0</v>
      </c>
      <c r="D15" s="361">
        <v>0</v>
      </c>
      <c r="E15" s="361">
        <v>0</v>
      </c>
      <c r="F15" s="361">
        <v>0</v>
      </c>
      <c r="G15" s="361">
        <v>0</v>
      </c>
      <c r="H15" s="361">
        <v>0</v>
      </c>
      <c r="I15" s="361">
        <v>0</v>
      </c>
      <c r="J15" s="361">
        <v>0</v>
      </c>
      <c r="K15" s="361">
        <v>0</v>
      </c>
      <c r="L15" s="361">
        <v>0</v>
      </c>
    </row>
    <row r="16" spans="1:14" ht="12.75" customHeight="1" x14ac:dyDescent="0.2">
      <c r="A16" s="8">
        <v>8</v>
      </c>
      <c r="B16" s="9" t="s">
        <v>869</v>
      </c>
      <c r="C16" s="361">
        <v>0</v>
      </c>
      <c r="D16" s="361">
        <v>0</v>
      </c>
      <c r="E16" s="361">
        <v>0</v>
      </c>
      <c r="F16" s="361">
        <v>0</v>
      </c>
      <c r="G16" s="361">
        <v>0</v>
      </c>
      <c r="H16" s="361">
        <v>0</v>
      </c>
      <c r="I16" s="361">
        <v>0</v>
      </c>
      <c r="J16" s="361">
        <v>0</v>
      </c>
      <c r="K16" s="361">
        <v>0</v>
      </c>
      <c r="L16" s="361">
        <v>0</v>
      </c>
    </row>
    <row r="17" spans="1:12" ht="12.75" customHeight="1" x14ac:dyDescent="0.2">
      <c r="A17" s="328">
        <v>9</v>
      </c>
      <c r="B17" s="9" t="s">
        <v>870</v>
      </c>
      <c r="C17" s="361">
        <v>0</v>
      </c>
      <c r="D17" s="361">
        <v>0</v>
      </c>
      <c r="E17" s="361">
        <v>0</v>
      </c>
      <c r="F17" s="361">
        <v>0</v>
      </c>
      <c r="G17" s="361">
        <v>0</v>
      </c>
      <c r="H17" s="361">
        <v>0</v>
      </c>
      <c r="I17" s="361">
        <v>0</v>
      </c>
      <c r="J17" s="361">
        <v>0</v>
      </c>
      <c r="K17" s="361">
        <v>0</v>
      </c>
      <c r="L17" s="361">
        <v>0</v>
      </c>
    </row>
    <row r="18" spans="1:12" ht="12.75" customHeight="1" x14ac:dyDescent="0.2">
      <c r="A18" s="8">
        <v>10</v>
      </c>
      <c r="B18" s="9" t="s">
        <v>871</v>
      </c>
      <c r="C18" s="361">
        <v>0</v>
      </c>
      <c r="D18" s="361">
        <v>0</v>
      </c>
      <c r="E18" s="361">
        <v>0</v>
      </c>
      <c r="F18" s="361">
        <v>0</v>
      </c>
      <c r="G18" s="361">
        <v>0</v>
      </c>
      <c r="H18" s="361">
        <v>0</v>
      </c>
      <c r="I18" s="361">
        <v>0</v>
      </c>
      <c r="J18" s="361">
        <v>0</v>
      </c>
      <c r="K18" s="361">
        <v>0</v>
      </c>
      <c r="L18" s="361">
        <v>0</v>
      </c>
    </row>
    <row r="19" spans="1:12" ht="12.75" customHeight="1" x14ac:dyDescent="0.2">
      <c r="A19" s="8">
        <v>11</v>
      </c>
      <c r="B19" s="9" t="s">
        <v>872</v>
      </c>
      <c r="C19" s="361">
        <v>0</v>
      </c>
      <c r="D19" s="361">
        <v>0</v>
      </c>
      <c r="E19" s="361">
        <v>0</v>
      </c>
      <c r="F19" s="361">
        <v>0</v>
      </c>
      <c r="G19" s="361">
        <v>0</v>
      </c>
      <c r="H19" s="361">
        <v>0</v>
      </c>
      <c r="I19" s="361">
        <v>0</v>
      </c>
      <c r="J19" s="361">
        <v>0</v>
      </c>
      <c r="K19" s="361">
        <v>0</v>
      </c>
      <c r="L19" s="361">
        <v>0</v>
      </c>
    </row>
    <row r="20" spans="1:12" ht="12.75" customHeight="1" x14ac:dyDescent="0.2">
      <c r="A20" s="632" t="s">
        <v>15</v>
      </c>
      <c r="B20" s="633"/>
      <c r="C20" s="361">
        <v>0</v>
      </c>
      <c r="D20" s="361">
        <v>0</v>
      </c>
      <c r="E20" s="361">
        <v>0</v>
      </c>
      <c r="F20" s="361">
        <v>0</v>
      </c>
      <c r="G20" s="361">
        <v>0</v>
      </c>
      <c r="H20" s="361">
        <v>0</v>
      </c>
      <c r="I20" s="361">
        <v>0</v>
      </c>
      <c r="J20" s="361">
        <v>0</v>
      </c>
      <c r="K20" s="361">
        <v>0</v>
      </c>
      <c r="L20" s="361">
        <v>0</v>
      </c>
    </row>
    <row r="21" spans="1:12" ht="12.75" customHeight="1" x14ac:dyDescent="0.2">
      <c r="A21" s="207"/>
      <c r="B21" s="207"/>
      <c r="C21" s="207"/>
      <c r="D21" s="207"/>
      <c r="E21" s="207"/>
      <c r="F21" s="207"/>
    </row>
    <row r="22" spans="1:12" ht="12.75" customHeight="1" x14ac:dyDescent="0.2">
      <c r="A22" s="207"/>
      <c r="B22" s="207"/>
      <c r="C22" s="207"/>
      <c r="D22" s="207"/>
      <c r="E22" s="207"/>
      <c r="F22" s="207"/>
    </row>
    <row r="23" spans="1:12" x14ac:dyDescent="0.2">
      <c r="A23" s="207" t="s">
        <v>10</v>
      </c>
      <c r="F23" s="207"/>
    </row>
    <row r="25" spans="1:12" x14ac:dyDescent="0.2">
      <c r="L25" s="403" t="s">
        <v>11</v>
      </c>
    </row>
    <row r="26" spans="1:12" x14ac:dyDescent="0.2">
      <c r="L26" s="403" t="s">
        <v>877</v>
      </c>
    </row>
    <row r="27" spans="1:12" x14ac:dyDescent="0.2">
      <c r="K27" s="208"/>
      <c r="L27" s="403" t="s">
        <v>879</v>
      </c>
    </row>
    <row r="28" spans="1:12" x14ac:dyDescent="0.2">
      <c r="J28" s="387" t="s">
        <v>82</v>
      </c>
      <c r="K28" s="387"/>
      <c r="L28" s="387"/>
    </row>
  </sheetData>
  <mergeCells count="10">
    <mergeCell ref="A20:B20"/>
    <mergeCell ref="A1:K1"/>
    <mergeCell ref="C6:E6"/>
    <mergeCell ref="F6:I6"/>
    <mergeCell ref="J6:L6"/>
    <mergeCell ref="A6:A7"/>
    <mergeCell ref="B6:B7"/>
    <mergeCell ref="A2:K2"/>
    <mergeCell ref="A4:K4"/>
    <mergeCell ref="J5:L5"/>
  </mergeCells>
  <printOptions horizontalCentered="1" verticalCentered="1"/>
  <pageMargins left="0.70866141732283505" right="0.70866141732283505" top="0.23622047244094499" bottom="0" header="0.31496062992126" footer="0.31496062992126"/>
  <pageSetup paperSize="9" scale="72"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view="pageBreakPreview" zoomScale="80" zoomScaleNormal="100" zoomScaleSheetLayoutView="80" workbookViewId="0">
      <selection activeCell="R25" sqref="R25"/>
    </sheetView>
  </sheetViews>
  <sheetFormatPr defaultRowHeight="12.75" x14ac:dyDescent="0.2"/>
  <cols>
    <col min="1" max="1" width="7.7109375" customWidth="1"/>
    <col min="2" max="2" width="20.5703125" bestFit="1" customWidth="1"/>
    <col min="3" max="4" width="12.7109375" customWidth="1"/>
    <col min="5" max="5" width="12.85546875" customWidth="1"/>
    <col min="6" max="6" width="13.28515625" customWidth="1"/>
    <col min="7" max="7" width="13.7109375" customWidth="1"/>
    <col min="8" max="8" width="12.42578125" customWidth="1"/>
    <col min="9" max="9" width="15.5703125" customWidth="1"/>
    <col min="10" max="10" width="12.42578125" customWidth="1"/>
    <col min="11" max="11" width="14.28515625" customWidth="1"/>
  </cols>
  <sheetData>
    <row r="1" spans="1:11" ht="18" x14ac:dyDescent="0.35">
      <c r="A1" s="725" t="s">
        <v>0</v>
      </c>
      <c r="B1" s="725"/>
      <c r="C1" s="725"/>
      <c r="D1" s="725"/>
      <c r="E1" s="725"/>
      <c r="F1" s="725"/>
      <c r="G1" s="725"/>
      <c r="H1" s="725"/>
      <c r="I1" s="295"/>
      <c r="J1" s="295"/>
      <c r="K1" s="238" t="s">
        <v>536</v>
      </c>
    </row>
    <row r="2" spans="1:11" ht="21" x14ac:dyDescent="0.35">
      <c r="A2" s="726" t="s">
        <v>651</v>
      </c>
      <c r="B2" s="726"/>
      <c r="C2" s="726"/>
      <c r="D2" s="726"/>
      <c r="E2" s="726"/>
      <c r="F2" s="726"/>
      <c r="G2" s="726"/>
      <c r="H2" s="726"/>
      <c r="I2" s="200"/>
      <c r="J2" s="200"/>
    </row>
    <row r="3" spans="1:11" ht="15" x14ac:dyDescent="0.3">
      <c r="A3" s="201"/>
      <c r="B3" s="201"/>
      <c r="C3" s="201"/>
      <c r="D3" s="201"/>
      <c r="E3" s="201"/>
      <c r="F3" s="201"/>
      <c r="G3" s="201"/>
      <c r="H3" s="201"/>
      <c r="I3" s="201"/>
      <c r="J3" s="201"/>
    </row>
    <row r="4" spans="1:11" ht="18" x14ac:dyDescent="0.35">
      <c r="A4" s="725" t="s">
        <v>535</v>
      </c>
      <c r="B4" s="725"/>
      <c r="C4" s="725"/>
      <c r="D4" s="725"/>
      <c r="E4" s="725"/>
      <c r="F4" s="725"/>
      <c r="G4" s="725"/>
      <c r="H4" s="725"/>
      <c r="I4" s="295"/>
      <c r="J4" s="295"/>
    </row>
    <row r="5" spans="1:11" ht="15" x14ac:dyDescent="0.3">
      <c r="A5" s="327" t="s">
        <v>260</v>
      </c>
      <c r="B5" s="202" t="s">
        <v>875</v>
      </c>
      <c r="C5" s="202"/>
      <c r="D5" s="202"/>
      <c r="E5" s="202"/>
      <c r="F5" s="202"/>
      <c r="G5" s="902" t="s">
        <v>820</v>
      </c>
      <c r="H5" s="902"/>
      <c r="I5" s="902"/>
      <c r="J5" s="902"/>
      <c r="K5" s="902"/>
    </row>
    <row r="6" spans="1:11" ht="21.75" customHeight="1" x14ac:dyDescent="0.2">
      <c r="A6" s="842" t="s">
        <v>1</v>
      </c>
      <c r="B6" s="842" t="s">
        <v>2</v>
      </c>
      <c r="C6" s="652" t="s">
        <v>494</v>
      </c>
      <c r="D6" s="684"/>
      <c r="E6" s="653"/>
      <c r="F6" s="652" t="s">
        <v>497</v>
      </c>
      <c r="G6" s="684"/>
      <c r="H6" s="653"/>
      <c r="I6" s="737" t="s">
        <v>713</v>
      </c>
      <c r="J6" s="737" t="s">
        <v>712</v>
      </c>
      <c r="K6" s="737" t="s">
        <v>76</v>
      </c>
    </row>
    <row r="7" spans="1:11" ht="26.25" customHeight="1" x14ac:dyDescent="0.2">
      <c r="A7" s="843"/>
      <c r="B7" s="843"/>
      <c r="C7" s="5" t="s">
        <v>493</v>
      </c>
      <c r="D7" s="5" t="s">
        <v>495</v>
      </c>
      <c r="E7" s="5" t="s">
        <v>496</v>
      </c>
      <c r="F7" s="5" t="s">
        <v>493</v>
      </c>
      <c r="G7" s="5" t="s">
        <v>495</v>
      </c>
      <c r="H7" s="5" t="s">
        <v>496</v>
      </c>
      <c r="I7" s="738"/>
      <c r="J7" s="738"/>
      <c r="K7" s="738"/>
    </row>
    <row r="8" spans="1:11" ht="15" x14ac:dyDescent="0.2">
      <c r="A8" s="316">
        <v>1</v>
      </c>
      <c r="B8" s="316">
        <v>2</v>
      </c>
      <c r="C8" s="287">
        <v>3</v>
      </c>
      <c r="D8" s="287">
        <v>4</v>
      </c>
      <c r="E8" s="287">
        <v>5</v>
      </c>
      <c r="F8" s="287">
        <v>6</v>
      </c>
      <c r="G8" s="287">
        <v>7</v>
      </c>
      <c r="H8" s="287">
        <v>8</v>
      </c>
      <c r="I8" s="287">
        <v>9</v>
      </c>
      <c r="J8" s="287">
        <v>10</v>
      </c>
      <c r="K8" s="287">
        <v>11</v>
      </c>
    </row>
    <row r="9" spans="1:11" x14ac:dyDescent="0.2">
      <c r="A9" s="8">
        <v>1</v>
      </c>
      <c r="B9" s="9" t="s">
        <v>862</v>
      </c>
      <c r="C9" s="490">
        <v>0</v>
      </c>
      <c r="D9" s="490">
        <v>0</v>
      </c>
      <c r="E9" s="490">
        <v>0</v>
      </c>
      <c r="F9" s="490">
        <v>0</v>
      </c>
      <c r="G9" s="490">
        <v>0</v>
      </c>
      <c r="H9" s="490">
        <v>0</v>
      </c>
      <c r="I9" s="490">
        <v>0</v>
      </c>
      <c r="J9" s="490">
        <v>0</v>
      </c>
      <c r="K9" s="490">
        <v>0</v>
      </c>
    </row>
    <row r="10" spans="1:11" x14ac:dyDescent="0.2">
      <c r="A10" s="8">
        <v>2</v>
      </c>
      <c r="B10" s="9" t="s">
        <v>863</v>
      </c>
      <c r="C10" s="490">
        <v>0</v>
      </c>
      <c r="D10" s="490">
        <v>0</v>
      </c>
      <c r="E10" s="490">
        <v>0</v>
      </c>
      <c r="F10" s="490">
        <v>0</v>
      </c>
      <c r="G10" s="490">
        <v>0</v>
      </c>
      <c r="H10" s="490">
        <v>0</v>
      </c>
      <c r="I10" s="490">
        <v>0</v>
      </c>
      <c r="J10" s="490">
        <v>0</v>
      </c>
      <c r="K10" s="490">
        <v>0</v>
      </c>
    </row>
    <row r="11" spans="1:11" x14ac:dyDescent="0.2">
      <c r="A11" s="8">
        <v>3</v>
      </c>
      <c r="B11" s="9" t="s">
        <v>864</v>
      </c>
      <c r="C11" s="490">
        <v>0</v>
      </c>
      <c r="D11" s="490">
        <v>0</v>
      </c>
      <c r="E11" s="490">
        <v>0</v>
      </c>
      <c r="F11" s="490">
        <v>0</v>
      </c>
      <c r="G11" s="490">
        <v>0</v>
      </c>
      <c r="H11" s="490">
        <v>0</v>
      </c>
      <c r="I11" s="490">
        <v>0</v>
      </c>
      <c r="J11" s="490">
        <v>0</v>
      </c>
      <c r="K11" s="490">
        <v>0</v>
      </c>
    </row>
    <row r="12" spans="1:11" x14ac:dyDescent="0.2">
      <c r="A12" s="8">
        <v>4</v>
      </c>
      <c r="B12" s="9" t="s">
        <v>865</v>
      </c>
      <c r="C12" s="490">
        <v>0</v>
      </c>
      <c r="D12" s="490">
        <v>0</v>
      </c>
      <c r="E12" s="490">
        <v>0</v>
      </c>
      <c r="F12" s="490">
        <v>0</v>
      </c>
      <c r="G12" s="490">
        <v>0</v>
      </c>
      <c r="H12" s="490">
        <v>0</v>
      </c>
      <c r="I12" s="490">
        <v>0</v>
      </c>
      <c r="J12" s="490">
        <v>0</v>
      </c>
      <c r="K12" s="490">
        <v>0</v>
      </c>
    </row>
    <row r="13" spans="1:11" x14ac:dyDescent="0.2">
      <c r="A13" s="8">
        <v>5</v>
      </c>
      <c r="B13" s="9" t="s">
        <v>866</v>
      </c>
      <c r="C13" s="490">
        <v>0</v>
      </c>
      <c r="D13" s="490">
        <v>0</v>
      </c>
      <c r="E13" s="490">
        <v>0</v>
      </c>
      <c r="F13" s="490">
        <v>0</v>
      </c>
      <c r="G13" s="490">
        <v>0</v>
      </c>
      <c r="H13" s="490">
        <v>0</v>
      </c>
      <c r="I13" s="490">
        <v>0</v>
      </c>
      <c r="J13" s="490">
        <v>0</v>
      </c>
      <c r="K13" s="490">
        <v>0</v>
      </c>
    </row>
    <row r="14" spans="1:11" x14ac:dyDescent="0.2">
      <c r="A14" s="8">
        <v>6</v>
      </c>
      <c r="B14" s="9" t="s">
        <v>867</v>
      </c>
      <c r="C14" s="490">
        <v>0</v>
      </c>
      <c r="D14" s="490">
        <v>0</v>
      </c>
      <c r="E14" s="490">
        <v>0</v>
      </c>
      <c r="F14" s="490">
        <v>0</v>
      </c>
      <c r="G14" s="490">
        <v>0</v>
      </c>
      <c r="H14" s="490">
        <v>0</v>
      </c>
      <c r="I14" s="490">
        <v>0</v>
      </c>
      <c r="J14" s="490">
        <v>0</v>
      </c>
      <c r="K14" s="490">
        <v>0</v>
      </c>
    </row>
    <row r="15" spans="1:11" x14ac:dyDescent="0.2">
      <c r="A15" s="8">
        <v>7</v>
      </c>
      <c r="B15" s="9" t="s">
        <v>868</v>
      </c>
      <c r="C15" s="490">
        <v>0</v>
      </c>
      <c r="D15" s="490">
        <v>0</v>
      </c>
      <c r="E15" s="490">
        <v>0</v>
      </c>
      <c r="F15" s="490">
        <v>0</v>
      </c>
      <c r="G15" s="490">
        <v>0</v>
      </c>
      <c r="H15" s="490">
        <v>0</v>
      </c>
      <c r="I15" s="490">
        <v>0</v>
      </c>
      <c r="J15" s="490">
        <v>0</v>
      </c>
      <c r="K15" s="490">
        <v>0</v>
      </c>
    </row>
    <row r="16" spans="1:11" x14ac:dyDescent="0.2">
      <c r="A16" s="8">
        <v>8</v>
      </c>
      <c r="B16" s="9" t="s">
        <v>869</v>
      </c>
      <c r="C16" s="490">
        <v>0</v>
      </c>
      <c r="D16" s="490">
        <v>0</v>
      </c>
      <c r="E16" s="490">
        <v>0</v>
      </c>
      <c r="F16" s="490">
        <v>0</v>
      </c>
      <c r="G16" s="490">
        <v>0</v>
      </c>
      <c r="H16" s="490">
        <v>0</v>
      </c>
      <c r="I16" s="490">
        <v>0</v>
      </c>
      <c r="J16" s="490">
        <v>0</v>
      </c>
      <c r="K16" s="490">
        <v>0</v>
      </c>
    </row>
    <row r="17" spans="1:13" x14ac:dyDescent="0.2">
      <c r="A17" s="328">
        <v>9</v>
      </c>
      <c r="B17" s="9" t="s">
        <v>870</v>
      </c>
      <c r="C17" s="490">
        <v>0</v>
      </c>
      <c r="D17" s="490">
        <v>0</v>
      </c>
      <c r="E17" s="490">
        <v>0</v>
      </c>
      <c r="F17" s="490">
        <v>0</v>
      </c>
      <c r="G17" s="490">
        <v>0</v>
      </c>
      <c r="H17" s="490">
        <v>0</v>
      </c>
      <c r="I17" s="490">
        <v>0</v>
      </c>
      <c r="J17" s="490">
        <v>0</v>
      </c>
      <c r="K17" s="490">
        <v>0</v>
      </c>
      <c r="M17" t="s">
        <v>9</v>
      </c>
    </row>
    <row r="18" spans="1:13" x14ac:dyDescent="0.2">
      <c r="A18" s="8">
        <v>10</v>
      </c>
      <c r="B18" s="9" t="s">
        <v>871</v>
      </c>
      <c r="C18" s="490">
        <v>0</v>
      </c>
      <c r="D18" s="490">
        <v>0</v>
      </c>
      <c r="E18" s="490">
        <v>0</v>
      </c>
      <c r="F18" s="490">
        <v>0</v>
      </c>
      <c r="G18" s="490">
        <v>0</v>
      </c>
      <c r="H18" s="490">
        <v>0</v>
      </c>
      <c r="I18" s="490">
        <v>0</v>
      </c>
      <c r="J18" s="490">
        <v>0</v>
      </c>
      <c r="K18" s="490">
        <v>0</v>
      </c>
    </row>
    <row r="19" spans="1:13" x14ac:dyDescent="0.2">
      <c r="A19" s="8">
        <v>11</v>
      </c>
      <c r="B19" s="9" t="s">
        <v>872</v>
      </c>
      <c r="C19" s="490">
        <v>0</v>
      </c>
      <c r="D19" s="490">
        <v>0</v>
      </c>
      <c r="E19" s="490">
        <v>0</v>
      </c>
      <c r="F19" s="490">
        <v>0</v>
      </c>
      <c r="G19" s="490">
        <v>0</v>
      </c>
      <c r="H19" s="490">
        <v>0</v>
      </c>
      <c r="I19" s="490">
        <v>0</v>
      </c>
      <c r="J19" s="490">
        <v>0</v>
      </c>
      <c r="K19" s="490">
        <v>0</v>
      </c>
    </row>
    <row r="20" spans="1:13" x14ac:dyDescent="0.2">
      <c r="A20" s="632" t="s">
        <v>15</v>
      </c>
      <c r="B20" s="633"/>
      <c r="C20" s="490">
        <v>0</v>
      </c>
      <c r="D20" s="490">
        <v>0</v>
      </c>
      <c r="E20" s="490">
        <v>0</v>
      </c>
      <c r="F20" s="490">
        <v>0</v>
      </c>
      <c r="G20" s="490">
        <v>0</v>
      </c>
      <c r="H20" s="490">
        <v>0</v>
      </c>
      <c r="I20" s="490">
        <v>0</v>
      </c>
      <c r="J20" s="490">
        <v>0</v>
      </c>
      <c r="K20" s="490">
        <v>0</v>
      </c>
    </row>
    <row r="23" spans="1:13" ht="12.75" customHeight="1" x14ac:dyDescent="0.2">
      <c r="A23" s="207"/>
      <c r="B23" s="207"/>
      <c r="C23" s="207"/>
      <c r="D23" s="207"/>
      <c r="E23" s="207"/>
      <c r="F23" s="207"/>
    </row>
    <row r="24" spans="1:13" x14ac:dyDescent="0.2">
      <c r="A24" s="207" t="s">
        <v>10</v>
      </c>
      <c r="B24" s="207"/>
      <c r="C24" s="207"/>
      <c r="D24" s="207"/>
      <c r="E24" s="207"/>
      <c r="F24" s="207"/>
      <c r="G24" s="387"/>
      <c r="H24" s="387"/>
      <c r="I24" s="387"/>
      <c r="J24" s="387"/>
      <c r="K24" s="405" t="s">
        <v>11</v>
      </c>
    </row>
    <row r="25" spans="1:13" ht="15.75" x14ac:dyDescent="0.2">
      <c r="A25" s="207"/>
      <c r="B25" s="207"/>
      <c r="C25" s="207"/>
      <c r="D25" s="207"/>
      <c r="E25" s="207"/>
      <c r="F25" s="207"/>
      <c r="G25" s="220"/>
      <c r="H25" s="220"/>
      <c r="I25" s="220"/>
      <c r="J25" s="220"/>
      <c r="K25" s="404" t="s">
        <v>877</v>
      </c>
    </row>
    <row r="26" spans="1:13" ht="15.75" x14ac:dyDescent="0.2">
      <c r="F26" s="207"/>
      <c r="H26" s="208"/>
      <c r="I26" s="208"/>
      <c r="J26" s="208"/>
      <c r="K26" s="404" t="s">
        <v>878</v>
      </c>
    </row>
    <row r="27" spans="1:13" x14ac:dyDescent="0.2">
      <c r="H27" s="209" t="s">
        <v>82</v>
      </c>
      <c r="I27" s="209"/>
      <c r="J27" s="209"/>
    </row>
  </sheetData>
  <mergeCells count="12">
    <mergeCell ref="A20:B20"/>
    <mergeCell ref="A1:H1"/>
    <mergeCell ref="A2:H2"/>
    <mergeCell ref="A4:H4"/>
    <mergeCell ref="K6:K7"/>
    <mergeCell ref="I6:I7"/>
    <mergeCell ref="J6:J7"/>
    <mergeCell ref="G5:K5"/>
    <mergeCell ref="A6:A7"/>
    <mergeCell ref="B6:B7"/>
    <mergeCell ref="C6:E6"/>
    <mergeCell ref="F6:H6"/>
  </mergeCells>
  <printOptions horizontalCentered="1" verticalCentered="1"/>
  <pageMargins left="0.70866141732283505" right="0.70866141732283505" top="0.23622047244094499" bottom="0" header="0.31496062992126" footer="0.31496062992126"/>
  <pageSetup paperSize="9" scale="9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tabSelected="1" view="pageBreakPreview" topLeftCell="A4" zoomScale="73" zoomScaleNormal="85" zoomScaleSheetLayoutView="73" workbookViewId="0">
      <selection activeCell="J27" sqref="J27"/>
    </sheetView>
  </sheetViews>
  <sheetFormatPr defaultRowHeight="12.75" x14ac:dyDescent="0.2"/>
  <cols>
    <col min="1" max="1" width="7.42578125" customWidth="1"/>
    <col min="2" max="2" width="20.5703125" bestFit="1" customWidth="1"/>
    <col min="3" max="4" width="12.7109375" customWidth="1"/>
    <col min="5" max="5" width="14.42578125" customWidth="1"/>
    <col min="6" max="6" width="17" customWidth="1"/>
    <col min="7" max="7" width="14.140625" customWidth="1"/>
    <col min="8" max="8" width="17" customWidth="1"/>
    <col min="9" max="9" width="13" customWidth="1"/>
    <col min="10" max="10" width="17" customWidth="1"/>
    <col min="11" max="11" width="11.28515625" customWidth="1"/>
    <col min="12" max="12" width="19.28515625" customWidth="1"/>
  </cols>
  <sheetData>
    <row r="1" spans="1:12" ht="15" x14ac:dyDescent="0.2">
      <c r="A1" s="85"/>
      <c r="B1" s="85"/>
      <c r="C1" s="85"/>
      <c r="D1" s="85"/>
      <c r="E1" s="85"/>
      <c r="F1" s="85"/>
      <c r="G1" s="85"/>
      <c r="H1" s="85"/>
      <c r="K1" s="733" t="s">
        <v>86</v>
      </c>
      <c r="L1" s="733"/>
    </row>
    <row r="2" spans="1:12" ht="15.75" x14ac:dyDescent="0.25">
      <c r="A2" s="914" t="s">
        <v>0</v>
      </c>
      <c r="B2" s="914"/>
      <c r="C2" s="914"/>
      <c r="D2" s="914"/>
      <c r="E2" s="914"/>
      <c r="F2" s="914"/>
      <c r="G2" s="914"/>
      <c r="H2" s="914"/>
      <c r="I2" s="85"/>
      <c r="J2" s="85"/>
      <c r="K2" s="85"/>
      <c r="L2" s="85"/>
    </row>
    <row r="3" spans="1:12" ht="20.25" x14ac:dyDescent="0.3">
      <c r="A3" s="702" t="s">
        <v>651</v>
      </c>
      <c r="B3" s="702"/>
      <c r="C3" s="702"/>
      <c r="D3" s="702"/>
      <c r="E3" s="702"/>
      <c r="F3" s="702"/>
      <c r="G3" s="702"/>
      <c r="H3" s="702"/>
      <c r="I3" s="85"/>
      <c r="J3" s="85"/>
      <c r="K3" s="85"/>
      <c r="L3" s="85"/>
    </row>
    <row r="4" spans="1:12" x14ac:dyDescent="0.2">
      <c r="A4" s="85"/>
      <c r="B4" s="85"/>
      <c r="C4" s="85"/>
      <c r="D4" s="85"/>
      <c r="E4" s="85"/>
      <c r="F4" s="85"/>
      <c r="G4" s="85"/>
      <c r="H4" s="85"/>
      <c r="I4" s="85"/>
      <c r="J4" s="85"/>
      <c r="K4" s="85"/>
      <c r="L4" s="85"/>
    </row>
    <row r="5" spans="1:12" ht="15.75" x14ac:dyDescent="0.25">
      <c r="A5" s="703" t="s">
        <v>689</v>
      </c>
      <c r="B5" s="703"/>
      <c r="C5" s="703"/>
      <c r="D5" s="703"/>
      <c r="E5" s="703"/>
      <c r="F5" s="703"/>
      <c r="G5" s="703"/>
      <c r="H5" s="703"/>
      <c r="I5" s="703"/>
      <c r="J5" s="703"/>
      <c r="K5" s="703"/>
      <c r="L5" s="703"/>
    </row>
    <row r="6" spans="1:12" x14ac:dyDescent="0.2">
      <c r="A6" s="85"/>
      <c r="B6" s="85"/>
      <c r="C6" s="85"/>
      <c r="D6" s="85"/>
      <c r="E6" s="85"/>
      <c r="F6" s="85"/>
      <c r="G6" s="85"/>
      <c r="H6" s="85"/>
      <c r="I6" s="85"/>
      <c r="J6" s="85"/>
      <c r="K6" s="85"/>
      <c r="L6" s="85"/>
    </row>
    <row r="7" spans="1:12" ht="15" x14ac:dyDescent="0.3">
      <c r="A7" s="327" t="s">
        <v>260</v>
      </c>
      <c r="B7" s="202" t="s">
        <v>875</v>
      </c>
      <c r="C7" s="85"/>
      <c r="D7" s="85"/>
      <c r="E7" s="85"/>
      <c r="F7" s="85"/>
      <c r="G7" s="85"/>
      <c r="H7" s="289"/>
      <c r="I7" s="85"/>
      <c r="J7" s="85"/>
      <c r="K7" s="85"/>
      <c r="L7" s="85"/>
    </row>
    <row r="8" spans="1:12" ht="12.75" customHeight="1" x14ac:dyDescent="0.2">
      <c r="C8" s="85"/>
      <c r="D8" s="85"/>
      <c r="E8" s="85"/>
      <c r="F8" s="85"/>
      <c r="G8" s="85"/>
      <c r="H8" s="85"/>
      <c r="I8" s="108"/>
      <c r="J8" s="132"/>
      <c r="K8" s="108" t="s">
        <v>821</v>
      </c>
      <c r="L8" s="85"/>
    </row>
    <row r="9" spans="1:12" ht="27.75" customHeight="1" x14ac:dyDescent="0.2">
      <c r="A9" s="842" t="s">
        <v>1</v>
      </c>
      <c r="B9" s="842" t="s">
        <v>2</v>
      </c>
      <c r="C9" s="650" t="s">
        <v>502</v>
      </c>
      <c r="D9" s="650" t="s">
        <v>503</v>
      </c>
      <c r="E9" s="913" t="s">
        <v>504</v>
      </c>
      <c r="F9" s="913"/>
      <c r="G9" s="913" t="s">
        <v>458</v>
      </c>
      <c r="H9" s="913"/>
      <c r="I9" s="913" t="s">
        <v>227</v>
      </c>
      <c r="J9" s="913"/>
      <c r="K9" s="915" t="s">
        <v>229</v>
      </c>
      <c r="L9" s="915"/>
    </row>
    <row r="10" spans="1:12" ht="25.5" x14ac:dyDescent="0.2">
      <c r="A10" s="843"/>
      <c r="B10" s="843"/>
      <c r="C10" s="650"/>
      <c r="D10" s="650"/>
      <c r="E10" s="5" t="s">
        <v>217</v>
      </c>
      <c r="F10" s="5" t="s">
        <v>200</v>
      </c>
      <c r="G10" s="5" t="s">
        <v>217</v>
      </c>
      <c r="H10" s="5" t="s">
        <v>200</v>
      </c>
      <c r="I10" s="5" t="s">
        <v>217</v>
      </c>
      <c r="J10" s="5" t="s">
        <v>200</v>
      </c>
      <c r="K10" s="5" t="s">
        <v>217</v>
      </c>
      <c r="L10" s="5" t="s">
        <v>200</v>
      </c>
    </row>
    <row r="11" spans="1:12" s="14" customFormat="1" ht="15" x14ac:dyDescent="0.2">
      <c r="A11" s="316">
        <v>1</v>
      </c>
      <c r="B11" s="316">
        <v>2</v>
      </c>
      <c r="C11" s="90">
        <v>3</v>
      </c>
      <c r="D11" s="90">
        <v>4</v>
      </c>
      <c r="E11" s="90">
        <v>5</v>
      </c>
      <c r="F11" s="90">
        <v>6</v>
      </c>
      <c r="G11" s="90">
        <v>7</v>
      </c>
      <c r="H11" s="90">
        <v>8</v>
      </c>
      <c r="I11" s="90">
        <v>9</v>
      </c>
      <c r="J11" s="90">
        <v>10</v>
      </c>
      <c r="K11" s="90">
        <v>11</v>
      </c>
      <c r="L11" s="90">
        <v>12</v>
      </c>
    </row>
    <row r="12" spans="1:12" x14ac:dyDescent="0.2">
      <c r="A12" s="8">
        <v>1</v>
      </c>
      <c r="B12" s="9" t="s">
        <v>862</v>
      </c>
      <c r="C12" s="454">
        <v>1461</v>
      </c>
      <c r="D12" s="454">
        <v>85660</v>
      </c>
      <c r="E12" s="454">
        <v>1461</v>
      </c>
      <c r="F12" s="454">
        <v>85660</v>
      </c>
      <c r="G12" s="903"/>
      <c r="H12" s="454">
        <v>123159</v>
      </c>
      <c r="I12" s="906" t="s">
        <v>915</v>
      </c>
      <c r="J12" s="909">
        <v>446085</v>
      </c>
      <c r="K12" s="454">
        <v>119</v>
      </c>
      <c r="L12" s="454">
        <v>4590</v>
      </c>
    </row>
    <row r="13" spans="1:12" x14ac:dyDescent="0.2">
      <c r="A13" s="8">
        <v>2</v>
      </c>
      <c r="B13" s="9" t="s">
        <v>863</v>
      </c>
      <c r="C13" s="454">
        <v>727</v>
      </c>
      <c r="D13" s="454">
        <v>50857</v>
      </c>
      <c r="E13" s="454">
        <v>727</v>
      </c>
      <c r="F13" s="454">
        <v>50857</v>
      </c>
      <c r="G13" s="904"/>
      <c r="H13" s="454">
        <v>56168</v>
      </c>
      <c r="I13" s="907"/>
      <c r="J13" s="910"/>
      <c r="K13" s="454">
        <v>32</v>
      </c>
      <c r="L13" s="454">
        <v>177</v>
      </c>
    </row>
    <row r="14" spans="1:12" x14ac:dyDescent="0.2">
      <c r="A14" s="8">
        <v>3</v>
      </c>
      <c r="B14" s="9" t="s">
        <v>864</v>
      </c>
      <c r="C14" s="454">
        <v>780</v>
      </c>
      <c r="D14" s="454">
        <v>56243</v>
      </c>
      <c r="E14" s="454">
        <v>780</v>
      </c>
      <c r="F14" s="454">
        <v>56243</v>
      </c>
      <c r="G14" s="904"/>
      <c r="H14" s="454">
        <v>42143</v>
      </c>
      <c r="I14" s="907"/>
      <c r="J14" s="910"/>
      <c r="K14" s="454">
        <v>0</v>
      </c>
      <c r="L14" s="454">
        <v>0</v>
      </c>
    </row>
    <row r="15" spans="1:12" x14ac:dyDescent="0.2">
      <c r="A15" s="8">
        <v>4</v>
      </c>
      <c r="B15" s="9" t="s">
        <v>865</v>
      </c>
      <c r="C15" s="454">
        <v>613</v>
      </c>
      <c r="D15" s="454">
        <v>23863</v>
      </c>
      <c r="E15" s="454">
        <v>613</v>
      </c>
      <c r="F15" s="454">
        <v>23863</v>
      </c>
      <c r="G15" s="904"/>
      <c r="H15" s="454">
        <v>5749</v>
      </c>
      <c r="I15" s="907"/>
      <c r="J15" s="910"/>
      <c r="K15" s="454">
        <v>0</v>
      </c>
      <c r="L15" s="454">
        <v>0</v>
      </c>
    </row>
    <row r="16" spans="1:12" x14ac:dyDescent="0.2">
      <c r="A16" s="8">
        <v>5</v>
      </c>
      <c r="B16" s="9" t="s">
        <v>866</v>
      </c>
      <c r="C16" s="454">
        <v>908</v>
      </c>
      <c r="D16" s="454">
        <v>68038</v>
      </c>
      <c r="E16" s="454">
        <v>908</v>
      </c>
      <c r="F16" s="454">
        <v>68038</v>
      </c>
      <c r="G16" s="904"/>
      <c r="H16" s="454">
        <v>44330</v>
      </c>
      <c r="I16" s="907"/>
      <c r="J16" s="910"/>
      <c r="K16" s="454">
        <v>0</v>
      </c>
      <c r="L16" s="454">
        <v>0</v>
      </c>
    </row>
    <row r="17" spans="1:12" x14ac:dyDescent="0.2">
      <c r="A17" s="8">
        <v>6</v>
      </c>
      <c r="B17" s="9" t="s">
        <v>867</v>
      </c>
      <c r="C17" s="454">
        <v>456</v>
      </c>
      <c r="D17" s="454">
        <v>26764</v>
      </c>
      <c r="E17" s="454">
        <v>456</v>
      </c>
      <c r="F17" s="454">
        <v>26764</v>
      </c>
      <c r="G17" s="904"/>
      <c r="H17" s="454">
        <v>974</v>
      </c>
      <c r="I17" s="907"/>
      <c r="J17" s="910"/>
      <c r="K17" s="454">
        <v>0</v>
      </c>
      <c r="L17" s="454">
        <v>0</v>
      </c>
    </row>
    <row r="18" spans="1:12" x14ac:dyDescent="0.2">
      <c r="A18" s="8">
        <v>7</v>
      </c>
      <c r="B18" s="9" t="s">
        <v>868</v>
      </c>
      <c r="C18" s="454">
        <v>309</v>
      </c>
      <c r="D18" s="454">
        <v>16484</v>
      </c>
      <c r="E18" s="454">
        <v>309</v>
      </c>
      <c r="F18" s="454">
        <v>16484</v>
      </c>
      <c r="G18" s="904"/>
      <c r="H18" s="454">
        <v>80381</v>
      </c>
      <c r="I18" s="907"/>
      <c r="J18" s="910"/>
      <c r="K18" s="454">
        <v>0</v>
      </c>
      <c r="L18" s="454">
        <v>0</v>
      </c>
    </row>
    <row r="19" spans="1:12" x14ac:dyDescent="0.2">
      <c r="A19" s="8">
        <v>8</v>
      </c>
      <c r="B19" s="9" t="s">
        <v>869</v>
      </c>
      <c r="C19" s="454">
        <v>0</v>
      </c>
      <c r="D19" s="454">
        <v>0</v>
      </c>
      <c r="E19" s="454">
        <v>0</v>
      </c>
      <c r="F19" s="454">
        <v>0</v>
      </c>
      <c r="G19" s="904"/>
      <c r="H19" s="454">
        <v>30885</v>
      </c>
      <c r="I19" s="907"/>
      <c r="J19" s="910"/>
      <c r="K19" s="454">
        <v>0</v>
      </c>
      <c r="L19" s="454">
        <v>0</v>
      </c>
    </row>
    <row r="20" spans="1:12" x14ac:dyDescent="0.2">
      <c r="A20" s="328">
        <v>9</v>
      </c>
      <c r="B20" s="9" t="s">
        <v>870</v>
      </c>
      <c r="C20" s="454">
        <v>885</v>
      </c>
      <c r="D20" s="454">
        <v>54022</v>
      </c>
      <c r="E20" s="454">
        <v>885</v>
      </c>
      <c r="F20" s="454">
        <v>54022</v>
      </c>
      <c r="G20" s="904"/>
      <c r="H20" s="454">
        <v>166881</v>
      </c>
      <c r="I20" s="907"/>
      <c r="J20" s="910"/>
      <c r="K20" s="454">
        <v>0</v>
      </c>
      <c r="L20" s="454">
        <v>0</v>
      </c>
    </row>
    <row r="21" spans="1:12" x14ac:dyDescent="0.2">
      <c r="A21" s="8">
        <v>10</v>
      </c>
      <c r="B21" s="9" t="s">
        <v>871</v>
      </c>
      <c r="C21" s="454">
        <v>552</v>
      </c>
      <c r="D21" s="454">
        <v>22942</v>
      </c>
      <c r="E21" s="454">
        <v>552</v>
      </c>
      <c r="F21" s="454">
        <v>22942</v>
      </c>
      <c r="G21" s="904"/>
      <c r="H21" s="454">
        <v>115198</v>
      </c>
      <c r="I21" s="907"/>
      <c r="J21" s="910"/>
      <c r="K21" s="454">
        <v>0</v>
      </c>
      <c r="L21" s="454">
        <v>0</v>
      </c>
    </row>
    <row r="22" spans="1:12" x14ac:dyDescent="0.2">
      <c r="A22" s="8">
        <v>11</v>
      </c>
      <c r="B22" s="9" t="s">
        <v>872</v>
      </c>
      <c r="C22" s="454">
        <v>714</v>
      </c>
      <c r="D22" s="454">
        <v>26798</v>
      </c>
      <c r="E22" s="454">
        <v>714</v>
      </c>
      <c r="F22" s="454">
        <v>26798</v>
      </c>
      <c r="G22" s="905"/>
      <c r="H22" s="454">
        <v>20972</v>
      </c>
      <c r="I22" s="908"/>
      <c r="J22" s="911"/>
      <c r="K22" s="454">
        <v>0</v>
      </c>
      <c r="L22" s="454">
        <v>0</v>
      </c>
    </row>
    <row r="23" spans="1:12" x14ac:dyDescent="0.2">
      <c r="A23" s="917" t="s">
        <v>15</v>
      </c>
      <c r="B23" s="917"/>
      <c r="C23" s="492">
        <v>7372</v>
      </c>
      <c r="D23" s="492">
        <v>431271</v>
      </c>
      <c r="E23" s="492">
        <v>7372</v>
      </c>
      <c r="F23" s="492">
        <v>431271</v>
      </c>
      <c r="G23" s="93"/>
      <c r="H23" s="492">
        <v>686840</v>
      </c>
      <c r="I23" s="93"/>
      <c r="J23" s="492">
        <v>446085</v>
      </c>
      <c r="K23" s="492">
        <v>151</v>
      </c>
      <c r="L23" s="492">
        <v>4767</v>
      </c>
    </row>
    <row r="24" spans="1:12" x14ac:dyDescent="0.2">
      <c r="A24" s="95"/>
      <c r="B24" s="95"/>
      <c r="C24" s="96"/>
      <c r="D24" s="96"/>
      <c r="E24" s="96"/>
      <c r="F24" s="96"/>
      <c r="G24" s="96"/>
      <c r="H24" s="96"/>
      <c r="I24" s="96"/>
      <c r="J24" s="96"/>
      <c r="K24" s="96"/>
      <c r="L24" s="96"/>
    </row>
    <row r="25" spans="1:12" x14ac:dyDescent="0.2">
      <c r="A25" s="95"/>
      <c r="B25" s="95"/>
      <c r="C25" s="96"/>
      <c r="D25" s="96"/>
      <c r="E25" s="96"/>
      <c r="F25" s="96"/>
      <c r="G25" s="96"/>
      <c r="H25" s="1068">
        <f>H23/599355</f>
        <v>1.1459652459727541</v>
      </c>
      <c r="I25" s="96"/>
      <c r="J25" s="1068">
        <f>J23/599355</f>
        <v>0.74427509572790751</v>
      </c>
      <c r="K25" s="96"/>
      <c r="L25" s="96"/>
    </row>
    <row r="26" spans="1:12" x14ac:dyDescent="0.2">
      <c r="A26" s="95"/>
      <c r="B26" s="95"/>
      <c r="C26" s="96"/>
      <c r="D26" s="96"/>
      <c r="E26" s="96"/>
      <c r="F26" s="96"/>
      <c r="G26" s="96"/>
      <c r="H26" s="96"/>
      <c r="I26" s="96"/>
      <c r="J26" s="96"/>
      <c r="K26" s="96"/>
      <c r="L26" s="96"/>
    </row>
    <row r="27" spans="1:12" x14ac:dyDescent="0.2">
      <c r="A27" s="85"/>
      <c r="B27" s="85"/>
      <c r="C27" s="85"/>
      <c r="D27" s="617">
        <f>F23/599355</f>
        <v>0.7195585254148209</v>
      </c>
      <c r="E27" s="617"/>
      <c r="F27" s="617">
        <f>F23/599355</f>
        <v>0.7195585254148209</v>
      </c>
      <c r="G27" s="85"/>
      <c r="H27" s="617">
        <f>H23/599355</f>
        <v>1.1459652459727541</v>
      </c>
      <c r="I27" s="85"/>
      <c r="J27" s="617">
        <f>J23/599355</f>
        <v>0.74427509572790751</v>
      </c>
      <c r="K27" s="85"/>
      <c r="L27" s="85"/>
    </row>
    <row r="29" spans="1:12" x14ac:dyDescent="0.2">
      <c r="A29" s="916"/>
      <c r="B29" s="916"/>
      <c r="C29" s="916"/>
      <c r="D29" s="916"/>
      <c r="E29" s="916"/>
      <c r="F29" s="916"/>
      <c r="G29" s="916"/>
      <c r="H29" s="916"/>
      <c r="I29" s="916"/>
      <c r="J29" s="916"/>
      <c r="K29" s="916"/>
      <c r="L29" s="916"/>
    </row>
    <row r="30" spans="1:12" x14ac:dyDescent="0.2">
      <c r="A30" s="85"/>
      <c r="B30" s="85"/>
      <c r="C30" s="85"/>
      <c r="D30" s="85"/>
      <c r="E30" s="85"/>
      <c r="F30" s="85"/>
      <c r="G30" s="85"/>
      <c r="H30" s="85"/>
      <c r="I30" s="85"/>
      <c r="J30" s="85"/>
      <c r="K30" s="85"/>
      <c r="L30" s="85"/>
    </row>
    <row r="31" spans="1:12" ht="15.75" x14ac:dyDescent="0.25">
      <c r="A31" s="97" t="s">
        <v>10</v>
      </c>
      <c r="B31" s="97"/>
      <c r="C31" s="97"/>
      <c r="D31" s="97"/>
      <c r="E31" s="97">
        <f>F23/599355*100</f>
        <v>71.955852541482088</v>
      </c>
      <c r="F31" s="97"/>
      <c r="G31" s="97"/>
      <c r="H31" s="97"/>
      <c r="I31" s="912"/>
      <c r="J31" s="912"/>
      <c r="K31" s="85"/>
      <c r="L31" s="405" t="s">
        <v>11</v>
      </c>
    </row>
    <row r="32" spans="1:12" ht="15.75" customHeight="1" x14ac:dyDescent="0.2">
      <c r="B32" s="375"/>
      <c r="C32" s="375"/>
      <c r="D32" s="375"/>
      <c r="E32" s="375"/>
      <c r="F32" s="375"/>
      <c r="G32" s="375"/>
      <c r="H32" s="375"/>
      <c r="I32" s="375"/>
      <c r="J32" s="375"/>
      <c r="K32" s="85"/>
      <c r="L32" s="404" t="s">
        <v>877</v>
      </c>
    </row>
    <row r="33" spans="1:12" ht="15.6" customHeight="1" x14ac:dyDescent="0.2">
      <c r="B33" s="375"/>
      <c r="C33" s="375"/>
      <c r="D33" s="375"/>
      <c r="F33" s="375"/>
      <c r="G33" s="375"/>
      <c r="H33" s="375"/>
      <c r="I33" s="375"/>
      <c r="J33" s="375"/>
      <c r="K33" s="85"/>
      <c r="L33" s="404" t="s">
        <v>878</v>
      </c>
    </row>
    <row r="34" spans="1:12" x14ac:dyDescent="0.2">
      <c r="A34" s="85"/>
      <c r="B34" s="85"/>
      <c r="C34" s="85"/>
      <c r="D34" s="85"/>
      <c r="E34" s="85"/>
      <c r="F34" s="85"/>
      <c r="I34" s="35" t="s">
        <v>82</v>
      </c>
      <c r="J34" s="35"/>
      <c r="K34" s="35"/>
      <c r="L34" s="35"/>
    </row>
  </sheetData>
  <mergeCells count="19">
    <mergeCell ref="J12:J22"/>
    <mergeCell ref="K1:L1"/>
    <mergeCell ref="I31:J31"/>
    <mergeCell ref="G9:H9"/>
    <mergeCell ref="A2:H2"/>
    <mergeCell ref="A3:H3"/>
    <mergeCell ref="A5:L5"/>
    <mergeCell ref="D9:D10"/>
    <mergeCell ref="E9:F9"/>
    <mergeCell ref="I9:J9"/>
    <mergeCell ref="K9:L9"/>
    <mergeCell ref="A29:H29"/>
    <mergeCell ref="I29:L29"/>
    <mergeCell ref="A23:B23"/>
    <mergeCell ref="B9:B10"/>
    <mergeCell ref="A9:A10"/>
    <mergeCell ref="C9:C10"/>
    <mergeCell ref="G12:G22"/>
    <mergeCell ref="I12:I22"/>
  </mergeCells>
  <printOptions horizontalCentered="1" verticalCentered="1"/>
  <pageMargins left="0.70866141732283505" right="0.70866141732283505" top="0.23622047244094499" bottom="0" header="0.31496062992126" footer="0.31496062992126"/>
  <pageSetup paperSize="9" scale="75" orientation="landscape" r:id="rId1"/>
  <colBreaks count="1" manualBreakCount="1">
    <brk id="12" max="37"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view="pageBreakPreview" zoomScaleNormal="100" zoomScaleSheetLayoutView="100" workbookViewId="0">
      <selection activeCell="R25" sqref="R25"/>
    </sheetView>
  </sheetViews>
  <sheetFormatPr defaultColWidth="8.85546875" defaultRowHeight="12.75" x14ac:dyDescent="0.2"/>
  <cols>
    <col min="1" max="1" width="9.140625" style="85" customWidth="1"/>
    <col min="2" max="2" width="20.5703125" style="85" bestFit="1" customWidth="1"/>
    <col min="3" max="3" width="20.5703125" style="85" customWidth="1"/>
    <col min="4" max="4" width="22.28515625" style="85" customWidth="1"/>
    <col min="5" max="5" width="25.42578125" style="85" customWidth="1"/>
    <col min="6" max="6" width="27.42578125" style="85" customWidth="1"/>
    <col min="7" max="16384" width="8.85546875" style="85"/>
  </cols>
  <sheetData>
    <row r="1" spans="1:7" ht="12.75" customHeight="1" x14ac:dyDescent="0.2">
      <c r="D1" s="276"/>
      <c r="E1" s="276"/>
      <c r="F1" s="277" t="s">
        <v>98</v>
      </c>
    </row>
    <row r="2" spans="1:7" ht="15" customHeight="1" x14ac:dyDescent="0.25">
      <c r="B2" s="914" t="s">
        <v>0</v>
      </c>
      <c r="C2" s="914"/>
      <c r="D2" s="914"/>
      <c r="E2" s="914"/>
      <c r="F2" s="914"/>
    </row>
    <row r="3" spans="1:7" ht="20.25" x14ac:dyDescent="0.3">
      <c r="B3" s="702" t="s">
        <v>651</v>
      </c>
      <c r="C3" s="702"/>
      <c r="D3" s="702"/>
      <c r="E3" s="702"/>
      <c r="F3" s="702"/>
    </row>
    <row r="4" spans="1:7" ht="11.25" customHeight="1" x14ac:dyDescent="0.2"/>
    <row r="5" spans="1:7" x14ac:dyDescent="0.2">
      <c r="A5" s="920" t="s">
        <v>455</v>
      </c>
      <c r="B5" s="920"/>
      <c r="C5" s="920"/>
      <c r="D5" s="920"/>
      <c r="E5" s="920"/>
      <c r="F5" s="920"/>
    </row>
    <row r="6" spans="1:7" ht="8.4499999999999993" customHeight="1" x14ac:dyDescent="0.25">
      <c r="A6" s="87"/>
      <c r="B6" s="87"/>
      <c r="C6" s="87"/>
      <c r="D6" s="87"/>
      <c r="E6" s="87"/>
      <c r="F6" s="87"/>
    </row>
    <row r="7" spans="1:7" ht="18" customHeight="1" x14ac:dyDescent="0.3">
      <c r="A7" s="327" t="s">
        <v>260</v>
      </c>
      <c r="B7" s="202" t="s">
        <v>875</v>
      </c>
    </row>
    <row r="8" spans="1:7" ht="18" hidden="1" customHeight="1" x14ac:dyDescent="0.2">
      <c r="A8"/>
      <c r="B8"/>
    </row>
    <row r="9" spans="1:7" ht="30.6" customHeight="1" x14ac:dyDescent="0.2">
      <c r="A9" s="842" t="s">
        <v>1</v>
      </c>
      <c r="B9" s="842" t="s">
        <v>2</v>
      </c>
      <c r="C9" s="921" t="s">
        <v>451</v>
      </c>
      <c r="D9" s="922"/>
      <c r="E9" s="923" t="s">
        <v>454</v>
      </c>
      <c r="F9" s="923"/>
    </row>
    <row r="10" spans="1:7" s="98" customFormat="1" ht="25.5" x14ac:dyDescent="0.2">
      <c r="A10" s="843"/>
      <c r="B10" s="843"/>
      <c r="C10" s="90" t="s">
        <v>452</v>
      </c>
      <c r="D10" s="90" t="s">
        <v>453</v>
      </c>
      <c r="E10" s="90" t="s">
        <v>452</v>
      </c>
      <c r="F10" s="90" t="s">
        <v>453</v>
      </c>
      <c r="G10" s="117"/>
    </row>
    <row r="11" spans="1:7" s="164" customFormat="1" ht="15" x14ac:dyDescent="0.2">
      <c r="A11" s="316">
        <v>1</v>
      </c>
      <c r="B11" s="316">
        <v>2</v>
      </c>
      <c r="C11" s="163">
        <v>3</v>
      </c>
      <c r="D11" s="163">
        <v>4</v>
      </c>
      <c r="E11" s="163">
        <v>5</v>
      </c>
      <c r="F11" s="163">
        <v>6</v>
      </c>
    </row>
    <row r="12" spans="1:7" x14ac:dyDescent="0.2">
      <c r="A12" s="8">
        <v>1</v>
      </c>
      <c r="B12" s="9" t="s">
        <v>862</v>
      </c>
      <c r="C12" s="454">
        <f>'AT3A_cvrg(Insti)_PY'!G12</f>
        <v>1318</v>
      </c>
      <c r="D12" s="454">
        <f>'AT3A_cvrg(Insti)_PY'!L12</f>
        <v>1318</v>
      </c>
      <c r="E12" s="454">
        <f>'AT3B_cvrg(Insti)_UPY '!G12+'AT3C_cvrg(Insti)_UPY '!G12</f>
        <v>661</v>
      </c>
      <c r="F12" s="454">
        <f>'AT3B_cvrg(Insti)_UPY '!L12+'AT3C_cvrg(Insti)_UPY '!L12</f>
        <v>660</v>
      </c>
    </row>
    <row r="13" spans="1:7" x14ac:dyDescent="0.2">
      <c r="A13" s="8">
        <v>2</v>
      </c>
      <c r="B13" s="9" t="s">
        <v>863</v>
      </c>
      <c r="C13" s="454">
        <f>'AT3A_cvrg(Insti)_PY'!G13</f>
        <v>659</v>
      </c>
      <c r="D13" s="454">
        <f>'AT3A_cvrg(Insti)_PY'!L13</f>
        <v>659</v>
      </c>
      <c r="E13" s="454">
        <f>'AT3B_cvrg(Insti)_UPY '!G13+'AT3C_cvrg(Insti)_UPY '!G13</f>
        <v>278</v>
      </c>
      <c r="F13" s="454">
        <f>'AT3B_cvrg(Insti)_UPY '!L13+'AT3C_cvrg(Insti)_UPY '!L13</f>
        <v>278</v>
      </c>
    </row>
    <row r="14" spans="1:7" x14ac:dyDescent="0.2">
      <c r="A14" s="8">
        <v>3</v>
      </c>
      <c r="B14" s="9" t="s">
        <v>864</v>
      </c>
      <c r="C14" s="454">
        <f>'AT3A_cvrg(Insti)_PY'!G14</f>
        <v>1060</v>
      </c>
      <c r="D14" s="454">
        <f>'AT3A_cvrg(Insti)_PY'!L14</f>
        <v>1001</v>
      </c>
      <c r="E14" s="454">
        <f>'AT3B_cvrg(Insti)_UPY '!G14+'AT3C_cvrg(Insti)_UPY '!G14</f>
        <v>401</v>
      </c>
      <c r="F14" s="454">
        <f>'AT3B_cvrg(Insti)_UPY '!L14+'AT3C_cvrg(Insti)_UPY '!L14</f>
        <v>392</v>
      </c>
    </row>
    <row r="15" spans="1:7" x14ac:dyDescent="0.2">
      <c r="A15" s="8">
        <v>4</v>
      </c>
      <c r="B15" s="9" t="s">
        <v>865</v>
      </c>
      <c r="C15" s="454">
        <f>'AT3A_cvrg(Insti)_PY'!G15</f>
        <v>533</v>
      </c>
      <c r="D15" s="454">
        <f>'AT3A_cvrg(Insti)_PY'!L15</f>
        <v>532</v>
      </c>
      <c r="E15" s="454">
        <f>'AT3B_cvrg(Insti)_UPY '!G15+'AT3C_cvrg(Insti)_UPY '!G15</f>
        <v>282</v>
      </c>
      <c r="F15" s="454">
        <f>'AT3B_cvrg(Insti)_UPY '!L15+'AT3C_cvrg(Insti)_UPY '!L15</f>
        <v>282</v>
      </c>
    </row>
    <row r="16" spans="1:7" x14ac:dyDescent="0.2">
      <c r="A16" s="8">
        <v>5</v>
      </c>
      <c r="B16" s="9" t="s">
        <v>866</v>
      </c>
      <c r="C16" s="454">
        <f>'AT3A_cvrg(Insti)_PY'!G16</f>
        <v>816</v>
      </c>
      <c r="D16" s="454">
        <f>'AT3A_cvrg(Insti)_PY'!L16</f>
        <v>719</v>
      </c>
      <c r="E16" s="454">
        <f>'AT3B_cvrg(Insti)_UPY '!G16+'AT3C_cvrg(Insti)_UPY '!G16</f>
        <v>261</v>
      </c>
      <c r="F16" s="454">
        <f>'AT3B_cvrg(Insti)_UPY '!L16+'AT3C_cvrg(Insti)_UPY '!L16</f>
        <v>258</v>
      </c>
    </row>
    <row r="17" spans="1:6" x14ac:dyDescent="0.2">
      <c r="A17" s="8">
        <v>6</v>
      </c>
      <c r="B17" s="9" t="s">
        <v>867</v>
      </c>
      <c r="C17" s="454">
        <f>'AT3A_cvrg(Insti)_PY'!G17</f>
        <v>444</v>
      </c>
      <c r="D17" s="454">
        <f>'AT3A_cvrg(Insti)_PY'!L17</f>
        <v>425</v>
      </c>
      <c r="E17" s="454">
        <f>'AT3B_cvrg(Insti)_UPY '!G17+'AT3C_cvrg(Insti)_UPY '!G17</f>
        <v>125</v>
      </c>
      <c r="F17" s="454">
        <f>'AT3B_cvrg(Insti)_UPY '!L17+'AT3C_cvrg(Insti)_UPY '!L17</f>
        <v>125</v>
      </c>
    </row>
    <row r="18" spans="1:6" x14ac:dyDescent="0.2">
      <c r="A18" s="8">
        <v>7</v>
      </c>
      <c r="B18" s="9" t="s">
        <v>868</v>
      </c>
      <c r="C18" s="454">
        <f>'AT3A_cvrg(Insti)_PY'!G18</f>
        <v>452</v>
      </c>
      <c r="D18" s="454">
        <f>'AT3A_cvrg(Insti)_PY'!L18</f>
        <v>452</v>
      </c>
      <c r="E18" s="454">
        <f>'AT3B_cvrg(Insti)_UPY '!G18+'AT3C_cvrg(Insti)_UPY '!G18</f>
        <v>174</v>
      </c>
      <c r="F18" s="454">
        <f>'AT3B_cvrg(Insti)_UPY '!L18+'AT3C_cvrg(Insti)_UPY '!L18</f>
        <v>171</v>
      </c>
    </row>
    <row r="19" spans="1:6" x14ac:dyDescent="0.2">
      <c r="A19" s="8">
        <v>8</v>
      </c>
      <c r="B19" s="9" t="s">
        <v>869</v>
      </c>
      <c r="C19" s="454">
        <f>'AT3A_cvrg(Insti)_PY'!G19</f>
        <v>602</v>
      </c>
      <c r="D19" s="454">
        <f>'AT3A_cvrg(Insti)_PY'!L19</f>
        <v>596</v>
      </c>
      <c r="E19" s="454">
        <f>'AT3B_cvrg(Insti)_UPY '!G19+'AT3C_cvrg(Insti)_UPY '!G19</f>
        <v>209</v>
      </c>
      <c r="F19" s="454">
        <f>'AT3B_cvrg(Insti)_UPY '!L19+'AT3C_cvrg(Insti)_UPY '!L19</f>
        <v>206</v>
      </c>
    </row>
    <row r="20" spans="1:6" x14ac:dyDescent="0.2">
      <c r="A20" s="328">
        <v>9</v>
      </c>
      <c r="B20" s="9" t="s">
        <v>870</v>
      </c>
      <c r="C20" s="454">
        <f>'AT3A_cvrg(Insti)_PY'!G20</f>
        <v>1360</v>
      </c>
      <c r="D20" s="454">
        <f>'AT3A_cvrg(Insti)_PY'!L20</f>
        <v>1351</v>
      </c>
      <c r="E20" s="454">
        <f>'AT3B_cvrg(Insti)_UPY '!G20+'AT3C_cvrg(Insti)_UPY '!G20</f>
        <v>531</v>
      </c>
      <c r="F20" s="454">
        <f>'AT3B_cvrg(Insti)_UPY '!L20+'AT3C_cvrg(Insti)_UPY '!L20</f>
        <v>530</v>
      </c>
    </row>
    <row r="21" spans="1:6" x14ac:dyDescent="0.2">
      <c r="A21" s="8">
        <v>10</v>
      </c>
      <c r="B21" s="9" t="s">
        <v>871</v>
      </c>
      <c r="C21" s="454">
        <f>'AT3A_cvrg(Insti)_PY'!G21</f>
        <v>525</v>
      </c>
      <c r="D21" s="454">
        <f>'AT3A_cvrg(Insti)_PY'!L21</f>
        <v>488</v>
      </c>
      <c r="E21" s="454">
        <f>'AT3B_cvrg(Insti)_UPY '!G21+'AT3C_cvrg(Insti)_UPY '!G21</f>
        <v>182</v>
      </c>
      <c r="F21" s="454">
        <f>'AT3B_cvrg(Insti)_UPY '!L21+'AT3C_cvrg(Insti)_UPY '!L21</f>
        <v>181</v>
      </c>
    </row>
    <row r="22" spans="1:6" x14ac:dyDescent="0.2">
      <c r="A22" s="8">
        <v>11</v>
      </c>
      <c r="B22" s="9" t="s">
        <v>872</v>
      </c>
      <c r="C22" s="454">
        <f>'AT3A_cvrg(Insti)_PY'!G22</f>
        <v>667</v>
      </c>
      <c r="D22" s="454">
        <f>'AT3A_cvrg(Insti)_PY'!L22</f>
        <v>666</v>
      </c>
      <c r="E22" s="454">
        <f>'AT3B_cvrg(Insti)_UPY '!G22+'AT3C_cvrg(Insti)_UPY '!G22</f>
        <v>307</v>
      </c>
      <c r="F22" s="454">
        <f>'AT3B_cvrg(Insti)_UPY '!L22+'AT3C_cvrg(Insti)_UPY '!L22</f>
        <v>307</v>
      </c>
    </row>
    <row r="23" spans="1:6" x14ac:dyDescent="0.2">
      <c r="A23" s="917" t="s">
        <v>15</v>
      </c>
      <c r="B23" s="917"/>
      <c r="C23" s="492">
        <f>SUM(C12:C22)</f>
        <v>8436</v>
      </c>
      <c r="D23" s="492">
        <f>SUM(D12:D22)</f>
        <v>8207</v>
      </c>
      <c r="E23" s="492">
        <f t="shared" ref="E23:F23" si="0">SUM(E12:E22)</f>
        <v>3411</v>
      </c>
      <c r="F23" s="492">
        <f t="shared" si="0"/>
        <v>3390</v>
      </c>
    </row>
    <row r="24" spans="1:6" x14ac:dyDescent="0.2">
      <c r="A24" s="95"/>
      <c r="B24" s="95"/>
      <c r="C24" s="96"/>
      <c r="D24" s="96"/>
      <c r="E24" s="96"/>
      <c r="F24" s="96"/>
    </row>
    <row r="25" spans="1:6" x14ac:dyDescent="0.2">
      <c r="A25" s="95"/>
      <c r="B25" s="95"/>
      <c r="C25" s="96"/>
      <c r="D25" s="96"/>
      <c r="E25" s="96"/>
      <c r="F25" s="96"/>
    </row>
    <row r="26" spans="1:6" x14ac:dyDescent="0.2">
      <c r="A26" s="95"/>
      <c r="B26" s="95"/>
      <c r="C26" s="96"/>
      <c r="D26" s="96"/>
      <c r="E26" s="96"/>
      <c r="F26" s="96"/>
    </row>
    <row r="27" spans="1:6" x14ac:dyDescent="0.2">
      <c r="C27" s="85" t="s">
        <v>9</v>
      </c>
    </row>
    <row r="28" spans="1:6" ht="15.75" customHeight="1" x14ac:dyDescent="0.25">
      <c r="A28" s="97" t="s">
        <v>10</v>
      </c>
      <c r="B28" s="97"/>
      <c r="C28" s="97"/>
      <c r="D28" s="97"/>
      <c r="E28" s="97"/>
      <c r="F28" s="406" t="s">
        <v>11</v>
      </c>
    </row>
    <row r="29" spans="1:6" ht="15.6" customHeight="1" x14ac:dyDescent="0.2">
      <c r="A29" s="918" t="s">
        <v>877</v>
      </c>
      <c r="B29" s="918"/>
      <c r="C29" s="918"/>
      <c r="D29" s="918"/>
      <c r="E29" s="918"/>
      <c r="F29" s="918"/>
    </row>
    <row r="30" spans="1:6" ht="15.75" x14ac:dyDescent="0.2">
      <c r="A30" s="918" t="s">
        <v>889</v>
      </c>
      <c r="B30" s="918"/>
      <c r="C30" s="918"/>
      <c r="D30" s="918"/>
      <c r="E30" s="918"/>
      <c r="F30" s="918"/>
    </row>
    <row r="31" spans="1:6" x14ac:dyDescent="0.2">
      <c r="E31" s="98" t="s">
        <v>82</v>
      </c>
    </row>
    <row r="32" spans="1:6" x14ac:dyDescent="0.2">
      <c r="A32" s="919"/>
      <c r="B32" s="919"/>
      <c r="C32" s="919"/>
      <c r="D32" s="919"/>
      <c r="E32" s="919"/>
      <c r="F32" s="919"/>
    </row>
  </sheetData>
  <mergeCells count="11">
    <mergeCell ref="B2:F2"/>
    <mergeCell ref="A5:F5"/>
    <mergeCell ref="C9:D9"/>
    <mergeCell ref="E9:F9"/>
    <mergeCell ref="A9:A10"/>
    <mergeCell ref="B9:B10"/>
    <mergeCell ref="A23:B23"/>
    <mergeCell ref="A30:F30"/>
    <mergeCell ref="A32:F32"/>
    <mergeCell ref="A29:F29"/>
    <mergeCell ref="B3:F3"/>
  </mergeCells>
  <phoneticPr fontId="0" type="noConversion"/>
  <printOptions horizontalCentered="1" verticalCentered="1"/>
  <pageMargins left="0.70866141732283505" right="0.70866141732283505" top="0.23622047244094499" bottom="0" header="0.31496062992126" footer="0.31496062992126"/>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view="pageBreakPreview" zoomScaleNormal="85" zoomScaleSheetLayoutView="100" workbookViewId="0">
      <selection activeCell="R25" sqref="R25"/>
    </sheetView>
  </sheetViews>
  <sheetFormatPr defaultRowHeight="12.75" x14ac:dyDescent="0.2"/>
  <cols>
    <col min="2" max="2" width="20.5703125" bestFit="1" customWidth="1"/>
    <col min="3" max="3" width="16.42578125" customWidth="1"/>
    <col min="4" max="4" width="10.85546875" customWidth="1"/>
    <col min="5" max="5" width="13.7109375" customWidth="1"/>
    <col min="6" max="6" width="14.28515625" customWidth="1"/>
    <col min="7" max="7" width="11.42578125" customWidth="1"/>
    <col min="8" max="8" width="12.28515625" customWidth="1"/>
    <col min="9" max="9" width="16.28515625" customWidth="1"/>
    <col min="10" max="10" width="19.28515625" customWidth="1"/>
  </cols>
  <sheetData>
    <row r="1" spans="1:13" ht="15" x14ac:dyDescent="0.2">
      <c r="A1" s="85"/>
      <c r="B1" s="85"/>
      <c r="C1" s="85"/>
      <c r="D1" s="816"/>
      <c r="E1" s="816"/>
      <c r="F1" s="40"/>
      <c r="G1" s="816" t="s">
        <v>457</v>
      </c>
      <c r="H1" s="816"/>
      <c r="I1" s="816"/>
      <c r="J1" s="816"/>
      <c r="K1" s="99"/>
      <c r="L1" s="85"/>
      <c r="M1" s="85"/>
    </row>
    <row r="2" spans="1:13" ht="15.75" x14ac:dyDescent="0.25">
      <c r="A2" s="914" t="s">
        <v>0</v>
      </c>
      <c r="B2" s="914"/>
      <c r="C2" s="914"/>
      <c r="D2" s="914"/>
      <c r="E2" s="914"/>
      <c r="F2" s="914"/>
      <c r="G2" s="914"/>
      <c r="H2" s="914"/>
      <c r="I2" s="914"/>
      <c r="J2" s="914"/>
      <c r="K2" s="85"/>
      <c r="L2" s="85"/>
      <c r="M2" s="85"/>
    </row>
    <row r="3" spans="1:13" ht="18" x14ac:dyDescent="0.25">
      <c r="A3" s="127"/>
      <c r="B3" s="127"/>
      <c r="C3" s="927" t="s">
        <v>651</v>
      </c>
      <c r="D3" s="927"/>
      <c r="E3" s="927"/>
      <c r="F3" s="927"/>
      <c r="G3" s="927"/>
      <c r="H3" s="927"/>
      <c r="I3" s="927"/>
      <c r="J3" s="127"/>
      <c r="K3" s="85"/>
      <c r="L3" s="85"/>
      <c r="M3" s="85"/>
    </row>
    <row r="4" spans="1:13" ht="15.75" x14ac:dyDescent="0.25">
      <c r="A4" s="703" t="s">
        <v>456</v>
      </c>
      <c r="B4" s="703"/>
      <c r="C4" s="703"/>
      <c r="D4" s="703"/>
      <c r="E4" s="703"/>
      <c r="F4" s="703"/>
      <c r="G4" s="703"/>
      <c r="H4" s="703"/>
      <c r="I4" s="703"/>
      <c r="J4" s="703"/>
      <c r="K4" s="85"/>
      <c r="L4" s="85"/>
      <c r="M4" s="85"/>
    </row>
    <row r="5" spans="1:13" ht="16.5" x14ac:dyDescent="0.3">
      <c r="A5" s="327" t="s">
        <v>260</v>
      </c>
      <c r="B5" s="202" t="s">
        <v>875</v>
      </c>
      <c r="C5" s="87"/>
      <c r="D5" s="87"/>
      <c r="E5" s="87"/>
      <c r="F5" s="87"/>
      <c r="G5" s="87"/>
      <c r="H5" s="87"/>
      <c r="I5" s="87"/>
      <c r="J5" s="87"/>
      <c r="K5" s="85"/>
      <c r="L5" s="85"/>
      <c r="M5" s="85"/>
    </row>
    <row r="6" spans="1:13" x14ac:dyDescent="0.2">
      <c r="C6" s="85"/>
      <c r="D6" s="85"/>
      <c r="E6" s="85"/>
      <c r="F6" s="85"/>
      <c r="G6" s="85"/>
      <c r="H6" s="85"/>
      <c r="I6" s="85"/>
      <c r="J6" s="85"/>
      <c r="K6" s="85"/>
      <c r="L6" s="85"/>
      <c r="M6" s="85"/>
    </row>
    <row r="7" spans="1:13" ht="12.75" customHeight="1" x14ac:dyDescent="0.2">
      <c r="C7" s="85"/>
      <c r="D7" s="85"/>
      <c r="E7" s="85"/>
      <c r="F7" s="85"/>
      <c r="G7" s="85"/>
      <c r="H7" s="85"/>
      <c r="I7" s="85"/>
      <c r="J7" s="85"/>
      <c r="K7" s="85"/>
      <c r="L7" s="85"/>
      <c r="M7" s="85"/>
    </row>
    <row r="8" spans="1:13" ht="21.75" customHeight="1" x14ac:dyDescent="0.2">
      <c r="A8" s="842" t="s">
        <v>1</v>
      </c>
      <c r="B8" s="842" t="s">
        <v>2</v>
      </c>
      <c r="C8" s="924" t="s">
        <v>140</v>
      </c>
      <c r="D8" s="925"/>
      <c r="E8" s="925"/>
      <c r="F8" s="925"/>
      <c r="G8" s="925"/>
      <c r="H8" s="925"/>
      <c r="I8" s="925"/>
      <c r="J8" s="926"/>
      <c r="K8" s="85"/>
      <c r="L8" s="85"/>
      <c r="M8" s="85"/>
    </row>
    <row r="9" spans="1:13" ht="39.75" customHeight="1" x14ac:dyDescent="0.2">
      <c r="A9" s="843"/>
      <c r="B9" s="843"/>
      <c r="C9" s="90" t="s">
        <v>198</v>
      </c>
      <c r="D9" s="90" t="s">
        <v>120</v>
      </c>
      <c r="E9" s="90" t="s">
        <v>393</v>
      </c>
      <c r="F9" s="134" t="s">
        <v>166</v>
      </c>
      <c r="G9" s="134" t="s">
        <v>121</v>
      </c>
      <c r="H9" s="155" t="s">
        <v>197</v>
      </c>
      <c r="I9" s="155" t="s">
        <v>916</v>
      </c>
      <c r="J9" s="91" t="s">
        <v>15</v>
      </c>
      <c r="K9" s="98"/>
      <c r="L9" s="98"/>
      <c r="M9" s="98"/>
    </row>
    <row r="10" spans="1:13" s="14" customFormat="1" ht="15" x14ac:dyDescent="0.2">
      <c r="A10" s="316">
        <v>1</v>
      </c>
      <c r="B10" s="316">
        <v>2</v>
      </c>
      <c r="C10" s="90">
        <v>3</v>
      </c>
      <c r="D10" s="90">
        <v>4</v>
      </c>
      <c r="E10" s="90">
        <v>5</v>
      </c>
      <c r="F10" s="90">
        <v>6</v>
      </c>
      <c r="G10" s="90">
        <v>7</v>
      </c>
      <c r="H10" s="92">
        <v>8</v>
      </c>
      <c r="I10" s="92">
        <v>9</v>
      </c>
      <c r="J10" s="91">
        <v>10</v>
      </c>
      <c r="K10" s="98"/>
      <c r="L10" s="98"/>
      <c r="M10" s="98"/>
    </row>
    <row r="11" spans="1:13" x14ac:dyDescent="0.2">
      <c r="A11" s="8">
        <v>1</v>
      </c>
      <c r="B11" s="9" t="s">
        <v>862</v>
      </c>
      <c r="C11" s="454">
        <v>0</v>
      </c>
      <c r="D11" s="454">
        <v>0</v>
      </c>
      <c r="E11" s="454">
        <f>'AT-3'!G9</f>
        <v>1978</v>
      </c>
      <c r="F11" s="454">
        <v>0</v>
      </c>
      <c r="G11" s="454">
        <v>0</v>
      </c>
      <c r="H11" s="454">
        <v>0</v>
      </c>
      <c r="I11" s="454">
        <v>0</v>
      </c>
      <c r="J11" s="454">
        <f>I11+H11+G11+F11+E11+D11+C11</f>
        <v>1978</v>
      </c>
      <c r="K11" s="85"/>
      <c r="L11" s="85"/>
      <c r="M11" s="85"/>
    </row>
    <row r="12" spans="1:13" x14ac:dyDescent="0.2">
      <c r="A12" s="8">
        <v>2</v>
      </c>
      <c r="B12" s="9" t="s">
        <v>863</v>
      </c>
      <c r="C12" s="454">
        <v>0</v>
      </c>
      <c r="D12" s="454">
        <v>0</v>
      </c>
      <c r="E12" s="454">
        <f>'AT-3'!G10</f>
        <v>937</v>
      </c>
      <c r="F12" s="454">
        <v>0</v>
      </c>
      <c r="G12" s="454">
        <v>0</v>
      </c>
      <c r="H12" s="454">
        <v>0</v>
      </c>
      <c r="I12" s="454">
        <v>0</v>
      </c>
      <c r="J12" s="454">
        <f t="shared" ref="J12:J21" si="0">I12+H12+G12+F12+E12+D12+C12</f>
        <v>937</v>
      </c>
      <c r="K12" s="85"/>
      <c r="L12" s="85"/>
      <c r="M12" s="85"/>
    </row>
    <row r="13" spans="1:13" x14ac:dyDescent="0.2">
      <c r="A13" s="8">
        <v>3</v>
      </c>
      <c r="B13" s="9" t="s">
        <v>864</v>
      </c>
      <c r="C13" s="454">
        <v>0</v>
      </c>
      <c r="D13" s="454">
        <v>0</v>
      </c>
      <c r="E13" s="454">
        <f>'AT-3'!G11</f>
        <v>1393</v>
      </c>
      <c r="F13" s="454">
        <v>0</v>
      </c>
      <c r="G13" s="454">
        <v>0</v>
      </c>
      <c r="H13" s="454">
        <v>0</v>
      </c>
      <c r="I13" s="454">
        <v>0</v>
      </c>
      <c r="J13" s="454">
        <f t="shared" si="0"/>
        <v>1393</v>
      </c>
      <c r="K13" s="85"/>
      <c r="L13" s="85"/>
      <c r="M13" s="85"/>
    </row>
    <row r="14" spans="1:13" x14ac:dyDescent="0.2">
      <c r="A14" s="8">
        <v>4</v>
      </c>
      <c r="B14" s="9" t="s">
        <v>865</v>
      </c>
      <c r="C14" s="454">
        <v>0</v>
      </c>
      <c r="D14" s="454">
        <v>0</v>
      </c>
      <c r="E14" s="454">
        <f>'AT-3'!G12</f>
        <v>814</v>
      </c>
      <c r="F14" s="454">
        <v>0</v>
      </c>
      <c r="G14" s="454">
        <v>0</v>
      </c>
      <c r="H14" s="454">
        <v>0</v>
      </c>
      <c r="I14" s="454">
        <v>0</v>
      </c>
      <c r="J14" s="454">
        <f t="shared" si="0"/>
        <v>814</v>
      </c>
      <c r="K14" s="85"/>
      <c r="L14" s="85"/>
      <c r="M14" s="85"/>
    </row>
    <row r="15" spans="1:13" x14ac:dyDescent="0.2">
      <c r="A15" s="8">
        <v>5</v>
      </c>
      <c r="B15" s="9" t="s">
        <v>866</v>
      </c>
      <c r="C15" s="454">
        <v>0</v>
      </c>
      <c r="D15" s="454">
        <v>0</v>
      </c>
      <c r="E15" s="454">
        <f>'AT-3'!G13</f>
        <v>977</v>
      </c>
      <c r="F15" s="454">
        <v>0</v>
      </c>
      <c r="G15" s="454">
        <v>0</v>
      </c>
      <c r="H15" s="454">
        <v>0</v>
      </c>
      <c r="I15" s="454">
        <v>0</v>
      </c>
      <c r="J15" s="454">
        <f t="shared" si="0"/>
        <v>977</v>
      </c>
      <c r="K15" s="85"/>
      <c r="L15" s="85"/>
      <c r="M15" s="85"/>
    </row>
    <row r="16" spans="1:13" x14ac:dyDescent="0.2">
      <c r="A16" s="8">
        <v>6</v>
      </c>
      <c r="B16" s="9" t="s">
        <v>867</v>
      </c>
      <c r="C16" s="454">
        <v>0</v>
      </c>
      <c r="D16" s="454">
        <v>0</v>
      </c>
      <c r="E16" s="454">
        <f>'AT-3'!G14</f>
        <v>550</v>
      </c>
      <c r="F16" s="454">
        <v>0</v>
      </c>
      <c r="G16" s="454">
        <v>0</v>
      </c>
      <c r="H16" s="454">
        <v>0</v>
      </c>
      <c r="I16" s="454">
        <v>0</v>
      </c>
      <c r="J16" s="454">
        <f t="shared" si="0"/>
        <v>550</v>
      </c>
      <c r="K16" s="85"/>
      <c r="L16" s="85"/>
      <c r="M16" s="85"/>
    </row>
    <row r="17" spans="1:13" x14ac:dyDescent="0.2">
      <c r="A17" s="8">
        <v>7</v>
      </c>
      <c r="B17" s="9" t="s">
        <v>868</v>
      </c>
      <c r="C17" s="454">
        <v>0</v>
      </c>
      <c r="D17" s="454">
        <v>0</v>
      </c>
      <c r="E17" s="454">
        <f>'AT-3'!G15</f>
        <v>623</v>
      </c>
      <c r="F17" s="454">
        <v>0</v>
      </c>
      <c r="G17" s="454">
        <v>0</v>
      </c>
      <c r="H17" s="454">
        <v>0</v>
      </c>
      <c r="I17" s="454">
        <v>0</v>
      </c>
      <c r="J17" s="454">
        <f t="shared" si="0"/>
        <v>623</v>
      </c>
      <c r="K17" s="85"/>
      <c r="L17" s="85"/>
      <c r="M17" s="85"/>
    </row>
    <row r="18" spans="1:13" x14ac:dyDescent="0.2">
      <c r="A18" s="8">
        <v>8</v>
      </c>
      <c r="B18" s="9" t="s">
        <v>869</v>
      </c>
      <c r="C18" s="454">
        <v>0</v>
      </c>
      <c r="D18" s="454">
        <v>0</v>
      </c>
      <c r="E18" s="454">
        <f>'AT-3'!G16</f>
        <v>802</v>
      </c>
      <c r="F18" s="454">
        <v>0</v>
      </c>
      <c r="G18" s="454">
        <v>0</v>
      </c>
      <c r="H18" s="454">
        <v>0</v>
      </c>
      <c r="I18" s="454">
        <v>0</v>
      </c>
      <c r="J18" s="454">
        <f t="shared" si="0"/>
        <v>802</v>
      </c>
      <c r="K18" s="85"/>
      <c r="L18" s="85"/>
      <c r="M18" s="85"/>
    </row>
    <row r="19" spans="1:13" x14ac:dyDescent="0.2">
      <c r="A19" s="328">
        <v>9</v>
      </c>
      <c r="B19" s="9" t="s">
        <v>870</v>
      </c>
      <c r="C19" s="454">
        <v>0</v>
      </c>
      <c r="D19" s="454">
        <v>0</v>
      </c>
      <c r="E19" s="454">
        <f>'AT-3'!G17</f>
        <v>1881</v>
      </c>
      <c r="F19" s="454">
        <v>0</v>
      </c>
      <c r="G19" s="454">
        <v>0</v>
      </c>
      <c r="H19" s="454">
        <v>0</v>
      </c>
      <c r="I19" s="454">
        <v>0</v>
      </c>
      <c r="J19" s="454">
        <f t="shared" si="0"/>
        <v>1881</v>
      </c>
      <c r="K19" s="85"/>
      <c r="L19" s="85"/>
      <c r="M19" s="85"/>
    </row>
    <row r="20" spans="1:13" x14ac:dyDescent="0.2">
      <c r="A20" s="8">
        <v>10</v>
      </c>
      <c r="B20" s="9" t="s">
        <v>871</v>
      </c>
      <c r="C20" s="454">
        <v>0</v>
      </c>
      <c r="D20" s="454">
        <v>0</v>
      </c>
      <c r="E20" s="454">
        <f>'AT-3'!G18</f>
        <v>669</v>
      </c>
      <c r="F20" s="454">
        <v>0</v>
      </c>
      <c r="G20" s="454">
        <v>0</v>
      </c>
      <c r="H20" s="454">
        <v>0</v>
      </c>
      <c r="I20" s="454">
        <v>0</v>
      </c>
      <c r="J20" s="454">
        <f t="shared" si="0"/>
        <v>669</v>
      </c>
      <c r="K20" s="85"/>
      <c r="L20" s="85"/>
      <c r="M20" s="85"/>
    </row>
    <row r="21" spans="1:13" x14ac:dyDescent="0.2">
      <c r="A21" s="8">
        <v>11</v>
      </c>
      <c r="B21" s="9" t="s">
        <v>872</v>
      </c>
      <c r="C21" s="454">
        <v>0</v>
      </c>
      <c r="D21" s="454">
        <v>0</v>
      </c>
      <c r="E21" s="454">
        <f>'AT-3'!G19</f>
        <v>973</v>
      </c>
      <c r="F21" s="454">
        <v>0</v>
      </c>
      <c r="G21" s="454">
        <v>0</v>
      </c>
      <c r="H21" s="454">
        <v>0</v>
      </c>
      <c r="I21" s="454">
        <v>0</v>
      </c>
      <c r="J21" s="454">
        <f t="shared" si="0"/>
        <v>973</v>
      </c>
    </row>
    <row r="22" spans="1:13" x14ac:dyDescent="0.2">
      <c r="A22" s="917" t="s">
        <v>15</v>
      </c>
      <c r="B22" s="917"/>
      <c r="C22" s="492">
        <f t="shared" ref="C22:D22" si="1">SUM(C11:C21)</f>
        <v>0</v>
      </c>
      <c r="D22" s="492">
        <f t="shared" si="1"/>
        <v>0</v>
      </c>
      <c r="E22" s="492">
        <f>SUM(E11:E21)</f>
        <v>11597</v>
      </c>
      <c r="F22" s="492">
        <f t="shared" ref="F22:J22" si="2">SUM(F11:F21)</f>
        <v>0</v>
      </c>
      <c r="G22" s="492">
        <f t="shared" si="2"/>
        <v>0</v>
      </c>
      <c r="H22" s="492">
        <f t="shared" si="2"/>
        <v>0</v>
      </c>
      <c r="I22" s="492">
        <f t="shared" si="2"/>
        <v>0</v>
      </c>
      <c r="J22" s="492">
        <f t="shared" si="2"/>
        <v>11597</v>
      </c>
      <c r="K22" s="85"/>
      <c r="L22" s="85"/>
      <c r="M22" s="85"/>
    </row>
    <row r="23" spans="1:13" x14ac:dyDescent="0.2">
      <c r="A23" s="95"/>
      <c r="B23" s="95"/>
      <c r="C23" s="96"/>
      <c r="D23" s="96"/>
      <c r="E23" s="96"/>
      <c r="F23" s="96"/>
      <c r="G23" s="96"/>
      <c r="H23" s="96"/>
      <c r="I23" s="96"/>
      <c r="J23" s="96"/>
      <c r="K23" s="85"/>
      <c r="L23" s="85"/>
      <c r="M23" s="85"/>
    </row>
    <row r="24" spans="1:13" x14ac:dyDescent="0.2">
      <c r="A24" s="85" t="s">
        <v>122</v>
      </c>
      <c r="B24" s="85"/>
      <c r="C24" s="85"/>
      <c r="D24" s="85"/>
      <c r="E24" s="85"/>
      <c r="F24" s="85"/>
      <c r="G24" s="85"/>
      <c r="H24" s="85"/>
      <c r="I24" s="85"/>
      <c r="J24" s="85"/>
      <c r="K24" s="85"/>
      <c r="L24" s="85"/>
      <c r="M24" s="85"/>
    </row>
    <row r="25" spans="1:13" x14ac:dyDescent="0.2">
      <c r="A25" s="85" t="s">
        <v>199</v>
      </c>
      <c r="B25" s="85"/>
      <c r="C25" s="85"/>
      <c r="D25" s="85"/>
      <c r="E25" s="85"/>
      <c r="F25" s="85"/>
      <c r="G25" s="85"/>
      <c r="H25" s="85"/>
      <c r="I25" s="85"/>
      <c r="J25" s="85"/>
      <c r="K25" s="85"/>
      <c r="L25" s="85"/>
      <c r="M25" s="85"/>
    </row>
    <row r="26" spans="1:13" x14ac:dyDescent="0.2">
      <c r="A26" t="s">
        <v>123</v>
      </c>
    </row>
    <row r="27" spans="1:13" x14ac:dyDescent="0.2">
      <c r="A27" s="916" t="s">
        <v>124</v>
      </c>
      <c r="B27" s="916"/>
      <c r="C27" s="916"/>
      <c r="D27" s="916"/>
      <c r="E27" s="916"/>
      <c r="F27" s="916"/>
      <c r="G27" s="916"/>
      <c r="H27" s="916"/>
      <c r="I27" s="916"/>
      <c r="J27" s="916"/>
      <c r="K27" s="916"/>
      <c r="L27" s="916"/>
      <c r="M27" s="916"/>
    </row>
    <row r="28" spans="1:13" x14ac:dyDescent="0.2">
      <c r="A28" s="928" t="s">
        <v>125</v>
      </c>
      <c r="B28" s="928"/>
      <c r="C28" s="928"/>
      <c r="D28" s="928"/>
      <c r="E28" s="85"/>
      <c r="F28" s="85"/>
      <c r="G28" s="85"/>
      <c r="H28" s="85"/>
      <c r="I28" s="85"/>
      <c r="J28" s="85"/>
      <c r="K28" s="85"/>
      <c r="L28" s="85"/>
      <c r="M28" s="85"/>
    </row>
    <row r="29" spans="1:13" x14ac:dyDescent="0.2">
      <c r="A29" s="135" t="s">
        <v>167</v>
      </c>
      <c r="B29" s="135"/>
      <c r="C29" s="135"/>
      <c r="D29" s="135"/>
      <c r="E29" s="85"/>
      <c r="F29" s="85"/>
      <c r="G29" s="85"/>
      <c r="H29" s="85"/>
      <c r="I29" s="85"/>
      <c r="J29" s="85"/>
      <c r="K29" s="85"/>
      <c r="L29" s="85"/>
      <c r="M29" s="85"/>
    </row>
    <row r="30" spans="1:13" x14ac:dyDescent="0.2">
      <c r="A30" s="135"/>
      <c r="B30" s="135"/>
      <c r="C30" s="135"/>
      <c r="D30" s="135"/>
      <c r="E30" s="85"/>
      <c r="F30" s="85"/>
      <c r="G30" s="85"/>
      <c r="H30" s="85"/>
      <c r="I30" s="85"/>
      <c r="J30" s="85"/>
      <c r="K30" s="85"/>
      <c r="L30" s="85"/>
      <c r="M30" s="85"/>
    </row>
    <row r="31" spans="1:13" ht="15.75" x14ac:dyDescent="0.25">
      <c r="A31" s="97" t="s">
        <v>10</v>
      </c>
      <c r="B31" s="97"/>
      <c r="C31" s="97"/>
      <c r="D31" s="97"/>
      <c r="E31" s="97"/>
      <c r="F31" s="97"/>
      <c r="G31" s="97"/>
      <c r="H31" s="97"/>
      <c r="I31" s="97"/>
      <c r="J31" s="404" t="s">
        <v>11</v>
      </c>
      <c r="K31" s="136"/>
      <c r="L31" s="85"/>
      <c r="M31" s="85"/>
    </row>
    <row r="32" spans="1:13" ht="15.75" x14ac:dyDescent="0.2">
      <c r="A32" s="918" t="s">
        <v>877</v>
      </c>
      <c r="B32" s="918"/>
      <c r="C32" s="918"/>
      <c r="D32" s="918"/>
      <c r="E32" s="918"/>
      <c r="F32" s="918"/>
      <c r="G32" s="918"/>
      <c r="H32" s="918"/>
      <c r="I32" s="918"/>
      <c r="J32" s="918"/>
      <c r="K32" s="85"/>
      <c r="L32" s="85"/>
      <c r="M32" s="85"/>
    </row>
    <row r="33" spans="1:13" ht="15.75" customHeight="1" x14ac:dyDescent="0.2">
      <c r="A33" s="918" t="s">
        <v>889</v>
      </c>
      <c r="B33" s="918"/>
      <c r="C33" s="918"/>
      <c r="D33" s="918"/>
      <c r="E33" s="918"/>
      <c r="F33" s="918"/>
      <c r="G33" s="918"/>
      <c r="H33" s="918"/>
      <c r="I33" s="918"/>
      <c r="J33" s="918"/>
      <c r="K33" s="136"/>
      <c r="L33" s="85"/>
      <c r="M33" s="85"/>
    </row>
    <row r="34" spans="1:13" x14ac:dyDescent="0.2">
      <c r="A34" s="85"/>
      <c r="B34" s="85"/>
      <c r="C34" s="85"/>
      <c r="D34" s="85"/>
      <c r="E34" s="85"/>
      <c r="F34" s="85"/>
      <c r="G34" s="668" t="s">
        <v>82</v>
      </c>
      <c r="H34" s="668"/>
      <c r="I34" s="668"/>
      <c r="J34" s="668"/>
      <c r="K34" s="35"/>
      <c r="L34" s="35"/>
      <c r="M34" s="85"/>
    </row>
    <row r="35" spans="1:13" x14ac:dyDescent="0.2">
      <c r="A35" s="919"/>
      <c r="B35" s="919"/>
      <c r="C35" s="919"/>
      <c r="D35" s="919"/>
      <c r="E35" s="919"/>
      <c r="F35" s="919"/>
      <c r="G35" s="919"/>
      <c r="H35" s="919"/>
      <c r="I35" s="919"/>
      <c r="J35" s="919"/>
      <c r="K35" s="85"/>
      <c r="L35" s="85"/>
      <c r="M35" s="85"/>
    </row>
  </sheetData>
  <mergeCells count="17">
    <mergeCell ref="G34:J34"/>
    <mergeCell ref="A35:J35"/>
    <mergeCell ref="A32:J32"/>
    <mergeCell ref="A27:D27"/>
    <mergeCell ref="E27:J27"/>
    <mergeCell ref="A28:D28"/>
    <mergeCell ref="A33:J33"/>
    <mergeCell ref="D1:E1"/>
    <mergeCell ref="G1:J1"/>
    <mergeCell ref="A2:J2"/>
    <mergeCell ref="A4:J4"/>
    <mergeCell ref="K27:M27"/>
    <mergeCell ref="A8:A9"/>
    <mergeCell ref="B8:B9"/>
    <mergeCell ref="C8:J8"/>
    <mergeCell ref="C3:I3"/>
    <mergeCell ref="A22:B22"/>
  </mergeCells>
  <phoneticPr fontId="0" type="noConversion"/>
  <printOptions horizontalCentered="1" verticalCentered="1"/>
  <pageMargins left="0.70866141732283505" right="0.70866141732283505" top="0.23622047244094499" bottom="0" header="0.31496062992126" footer="0.31496062992126"/>
  <pageSetup paperSize="9" scale="92"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3"/>
  <sheetViews>
    <sheetView view="pageBreakPreview" zoomScale="76" zoomScaleNormal="80" zoomScaleSheetLayoutView="76" workbookViewId="0">
      <selection activeCell="C24" sqref="C24"/>
    </sheetView>
  </sheetViews>
  <sheetFormatPr defaultRowHeight="12.75" x14ac:dyDescent="0.2"/>
  <cols>
    <col min="1" max="1" width="6.140625" customWidth="1"/>
    <col min="2" max="2" width="20.85546875" bestFit="1" customWidth="1"/>
    <col min="3" max="11" width="17" customWidth="1"/>
    <col min="12" max="12" width="18.85546875" customWidth="1"/>
    <col min="13" max="13" width="18.7109375" customWidth="1"/>
    <col min="14" max="14" width="12.28515625" customWidth="1"/>
    <col min="15" max="15" width="12.7109375" customWidth="1"/>
    <col min="16" max="16" width="16.140625" customWidth="1"/>
  </cols>
  <sheetData>
    <row r="1" spans="1:26" ht="15" x14ac:dyDescent="0.2">
      <c r="A1" s="85"/>
      <c r="B1" s="85"/>
      <c r="C1" s="85"/>
      <c r="D1" s="85"/>
      <c r="E1" s="85"/>
      <c r="F1" s="85"/>
      <c r="G1" s="85"/>
      <c r="H1" s="85"/>
      <c r="I1" s="85"/>
      <c r="J1" s="85"/>
      <c r="K1" s="85"/>
      <c r="L1" s="816" t="s">
        <v>559</v>
      </c>
      <c r="M1" s="816"/>
      <c r="N1" s="99"/>
      <c r="O1" s="85"/>
      <c r="P1" s="85"/>
    </row>
    <row r="2" spans="1:26" ht="15.75" x14ac:dyDescent="0.25">
      <c r="A2" s="914" t="s">
        <v>0</v>
      </c>
      <c r="B2" s="914"/>
      <c r="C2" s="914"/>
      <c r="D2" s="914"/>
      <c r="E2" s="914"/>
      <c r="F2" s="914"/>
      <c r="G2" s="914"/>
      <c r="H2" s="914"/>
      <c r="I2" s="914"/>
      <c r="J2" s="914"/>
      <c r="K2" s="914"/>
      <c r="L2" s="914"/>
      <c r="M2" s="914"/>
      <c r="N2" s="85"/>
      <c r="O2" s="85"/>
      <c r="P2" s="85"/>
    </row>
    <row r="3" spans="1:26" ht="20.25" x14ac:dyDescent="0.3">
      <c r="A3" s="702" t="s">
        <v>651</v>
      </c>
      <c r="B3" s="702"/>
      <c r="C3" s="702"/>
      <c r="D3" s="702"/>
      <c r="E3" s="702"/>
      <c r="F3" s="702"/>
      <c r="G3" s="702"/>
      <c r="H3" s="702"/>
      <c r="I3" s="702"/>
      <c r="J3" s="702"/>
      <c r="K3" s="702"/>
      <c r="L3" s="702"/>
      <c r="M3" s="702"/>
      <c r="N3" s="85"/>
      <c r="O3" s="85"/>
      <c r="P3" s="85"/>
    </row>
    <row r="4" spans="1:26" x14ac:dyDescent="0.2">
      <c r="A4" s="85"/>
      <c r="B4" s="85"/>
      <c r="C4" s="85"/>
      <c r="D4" s="85"/>
      <c r="E4" s="85"/>
      <c r="F4" s="85"/>
      <c r="G4" s="85"/>
      <c r="H4" s="85"/>
      <c r="I4" s="85"/>
      <c r="J4" s="85"/>
      <c r="K4" s="85"/>
      <c r="L4" s="85"/>
      <c r="M4" s="85"/>
      <c r="N4" s="85"/>
      <c r="O4" s="85"/>
      <c r="P4" s="85"/>
    </row>
    <row r="5" spans="1:26" ht="15.75" x14ac:dyDescent="0.25">
      <c r="A5" s="703" t="s">
        <v>558</v>
      </c>
      <c r="B5" s="703"/>
      <c r="C5" s="703"/>
      <c r="D5" s="703"/>
      <c r="E5" s="703"/>
      <c r="F5" s="703"/>
      <c r="G5" s="703"/>
      <c r="H5" s="703"/>
      <c r="I5" s="703"/>
      <c r="J5" s="703"/>
      <c r="K5" s="703"/>
      <c r="L5" s="703"/>
      <c r="M5" s="703"/>
      <c r="N5" s="85"/>
      <c r="O5" s="85"/>
      <c r="P5" s="85"/>
    </row>
    <row r="6" spans="1:26" x14ac:dyDescent="0.2">
      <c r="A6" s="85"/>
      <c r="B6" s="85"/>
      <c r="C6" s="85"/>
      <c r="D6" s="85"/>
      <c r="E6" s="85"/>
      <c r="F6" s="85"/>
      <c r="G6" s="85"/>
      <c r="H6" s="85"/>
      <c r="I6" s="85"/>
      <c r="J6" s="85"/>
      <c r="K6" s="85"/>
      <c r="L6" s="85"/>
      <c r="M6" s="85"/>
      <c r="N6" s="85"/>
      <c r="O6" s="85"/>
      <c r="P6" s="85"/>
    </row>
    <row r="7" spans="1:26" ht="15" x14ac:dyDescent="0.3">
      <c r="A7" s="327" t="s">
        <v>260</v>
      </c>
      <c r="B7" s="202" t="s">
        <v>875</v>
      </c>
      <c r="C7" s="31"/>
      <c r="D7" s="31"/>
      <c r="E7" s="31"/>
      <c r="F7" s="85"/>
      <c r="G7" s="85"/>
      <c r="H7" s="85"/>
      <c r="I7" s="85"/>
      <c r="J7" s="85"/>
      <c r="K7" s="85"/>
      <c r="L7" s="85"/>
      <c r="M7" s="85"/>
      <c r="N7" s="85"/>
      <c r="O7" s="85"/>
      <c r="P7" s="85"/>
    </row>
    <row r="8" spans="1:26" ht="18" x14ac:dyDescent="0.25">
      <c r="C8" s="88"/>
      <c r="D8" s="88"/>
      <c r="E8" s="88"/>
      <c r="F8" s="85"/>
      <c r="G8" s="85"/>
      <c r="H8" s="85"/>
      <c r="I8" s="85"/>
      <c r="J8" s="85"/>
      <c r="K8" s="85"/>
      <c r="L8" s="85"/>
      <c r="M8" s="85"/>
      <c r="N8" s="85"/>
      <c r="O8" s="85"/>
      <c r="P8" s="85"/>
    </row>
    <row r="9" spans="1:26" ht="19.899999999999999" customHeight="1" x14ac:dyDescent="0.2">
      <c r="A9" s="842" t="s">
        <v>1</v>
      </c>
      <c r="B9" s="842" t="s">
        <v>2</v>
      </c>
      <c r="C9" s="929" t="s">
        <v>120</v>
      </c>
      <c r="D9" s="929"/>
      <c r="E9" s="930"/>
      <c r="F9" s="931" t="s">
        <v>121</v>
      </c>
      <c r="G9" s="929"/>
      <c r="H9" s="929"/>
      <c r="I9" s="930"/>
      <c r="J9" s="931" t="s">
        <v>197</v>
      </c>
      <c r="K9" s="929"/>
      <c r="L9" s="929"/>
      <c r="M9" s="930"/>
      <c r="Y9" s="9"/>
      <c r="Z9" s="12"/>
    </row>
    <row r="10" spans="1:26" ht="45.75" customHeight="1" x14ac:dyDescent="0.2">
      <c r="A10" s="843"/>
      <c r="B10" s="843"/>
      <c r="C10" s="138" t="s">
        <v>395</v>
      </c>
      <c r="D10" s="4" t="s">
        <v>392</v>
      </c>
      <c r="E10" s="138" t="s">
        <v>200</v>
      </c>
      <c r="F10" s="4" t="s">
        <v>390</v>
      </c>
      <c r="G10" s="138" t="s">
        <v>391</v>
      </c>
      <c r="H10" s="4" t="s">
        <v>392</v>
      </c>
      <c r="I10" s="138" t="s">
        <v>200</v>
      </c>
      <c r="J10" s="4" t="s">
        <v>394</v>
      </c>
      <c r="K10" s="138" t="s">
        <v>391</v>
      </c>
      <c r="L10" s="4" t="s">
        <v>392</v>
      </c>
      <c r="M10" s="5" t="s">
        <v>200</v>
      </c>
    </row>
    <row r="11" spans="1:26" s="14" customFormat="1" ht="12.75" customHeight="1" x14ac:dyDescent="0.2">
      <c r="A11" s="316">
        <v>1</v>
      </c>
      <c r="B11" s="316">
        <v>2</v>
      </c>
      <c r="C11" s="90">
        <v>3</v>
      </c>
      <c r="D11" s="90">
        <v>4</v>
      </c>
      <c r="E11" s="90">
        <v>5</v>
      </c>
      <c r="F11" s="90">
        <v>6</v>
      </c>
      <c r="G11" s="90">
        <v>7</v>
      </c>
      <c r="H11" s="90">
        <v>8</v>
      </c>
      <c r="I11" s="90">
        <v>9</v>
      </c>
      <c r="J11" s="90">
        <v>10</v>
      </c>
      <c r="K11" s="90">
        <v>11</v>
      </c>
      <c r="L11" s="90">
        <v>12</v>
      </c>
      <c r="M11" s="90">
        <v>13</v>
      </c>
    </row>
    <row r="12" spans="1:26" x14ac:dyDescent="0.2">
      <c r="A12" s="8">
        <v>1</v>
      </c>
      <c r="B12" s="9" t="s">
        <v>862</v>
      </c>
      <c r="C12" s="932" t="s">
        <v>940</v>
      </c>
      <c r="D12" s="933"/>
      <c r="E12" s="933"/>
      <c r="F12" s="933"/>
      <c r="G12" s="933"/>
      <c r="H12" s="933"/>
      <c r="I12" s="933"/>
      <c r="J12" s="933"/>
      <c r="K12" s="933"/>
      <c r="L12" s="933"/>
      <c r="M12" s="934"/>
    </row>
    <row r="13" spans="1:26" x14ac:dyDescent="0.2">
      <c r="A13" s="8">
        <v>2</v>
      </c>
      <c r="B13" s="9" t="s">
        <v>863</v>
      </c>
      <c r="C13" s="935"/>
      <c r="D13" s="936"/>
      <c r="E13" s="936"/>
      <c r="F13" s="936"/>
      <c r="G13" s="936"/>
      <c r="H13" s="936"/>
      <c r="I13" s="936"/>
      <c r="J13" s="936"/>
      <c r="K13" s="936"/>
      <c r="L13" s="936"/>
      <c r="M13" s="937"/>
    </row>
    <row r="14" spans="1:26" x14ac:dyDescent="0.2">
      <c r="A14" s="8">
        <v>3</v>
      </c>
      <c r="B14" s="9" t="s">
        <v>864</v>
      </c>
      <c r="C14" s="935"/>
      <c r="D14" s="936"/>
      <c r="E14" s="936"/>
      <c r="F14" s="936"/>
      <c r="G14" s="936"/>
      <c r="H14" s="936"/>
      <c r="I14" s="936"/>
      <c r="J14" s="936"/>
      <c r="K14" s="936"/>
      <c r="L14" s="936"/>
      <c r="M14" s="937"/>
    </row>
    <row r="15" spans="1:26" x14ac:dyDescent="0.2">
      <c r="A15" s="8">
        <v>4</v>
      </c>
      <c r="B15" s="9" t="s">
        <v>865</v>
      </c>
      <c r="C15" s="935"/>
      <c r="D15" s="936"/>
      <c r="E15" s="936"/>
      <c r="F15" s="936"/>
      <c r="G15" s="936"/>
      <c r="H15" s="936"/>
      <c r="I15" s="936"/>
      <c r="J15" s="936"/>
      <c r="K15" s="936"/>
      <c r="L15" s="936"/>
      <c r="M15" s="937"/>
    </row>
    <row r="16" spans="1:26" x14ac:dyDescent="0.2">
      <c r="A16" s="8">
        <v>5</v>
      </c>
      <c r="B16" s="9" t="s">
        <v>866</v>
      </c>
      <c r="C16" s="935"/>
      <c r="D16" s="936"/>
      <c r="E16" s="936"/>
      <c r="F16" s="936"/>
      <c r="G16" s="936"/>
      <c r="H16" s="936"/>
      <c r="I16" s="936"/>
      <c r="J16" s="936"/>
      <c r="K16" s="936"/>
      <c r="L16" s="936"/>
      <c r="M16" s="937"/>
    </row>
    <row r="17" spans="1:16" x14ac:dyDescent="0.2">
      <c r="A17" s="8">
        <v>6</v>
      </c>
      <c r="B17" s="9" t="s">
        <v>867</v>
      </c>
      <c r="C17" s="935"/>
      <c r="D17" s="936"/>
      <c r="E17" s="936"/>
      <c r="F17" s="936"/>
      <c r="G17" s="936"/>
      <c r="H17" s="936"/>
      <c r="I17" s="936"/>
      <c r="J17" s="936"/>
      <c r="K17" s="936"/>
      <c r="L17" s="936"/>
      <c r="M17" s="937"/>
    </row>
    <row r="18" spans="1:16" x14ac:dyDescent="0.2">
      <c r="A18" s="8">
        <v>7</v>
      </c>
      <c r="B18" s="9" t="s">
        <v>868</v>
      </c>
      <c r="C18" s="935"/>
      <c r="D18" s="936"/>
      <c r="E18" s="936"/>
      <c r="F18" s="936"/>
      <c r="G18" s="936"/>
      <c r="H18" s="936"/>
      <c r="I18" s="936"/>
      <c r="J18" s="936"/>
      <c r="K18" s="936"/>
      <c r="L18" s="936"/>
      <c r="M18" s="937"/>
    </row>
    <row r="19" spans="1:16" x14ac:dyDescent="0.2">
      <c r="A19" s="8">
        <v>8</v>
      </c>
      <c r="B19" s="9" t="s">
        <v>869</v>
      </c>
      <c r="C19" s="935"/>
      <c r="D19" s="936"/>
      <c r="E19" s="936"/>
      <c r="F19" s="936"/>
      <c r="G19" s="936"/>
      <c r="H19" s="936"/>
      <c r="I19" s="936"/>
      <c r="J19" s="936"/>
      <c r="K19" s="936"/>
      <c r="L19" s="936"/>
      <c r="M19" s="937"/>
    </row>
    <row r="20" spans="1:16" x14ac:dyDescent="0.2">
      <c r="A20" s="328">
        <v>9</v>
      </c>
      <c r="B20" s="9" t="s">
        <v>870</v>
      </c>
      <c r="C20" s="935"/>
      <c r="D20" s="936"/>
      <c r="E20" s="936"/>
      <c r="F20" s="936"/>
      <c r="G20" s="936"/>
      <c r="H20" s="936"/>
      <c r="I20" s="936"/>
      <c r="J20" s="936"/>
      <c r="K20" s="936"/>
      <c r="L20" s="936"/>
      <c r="M20" s="937"/>
    </row>
    <row r="21" spans="1:16" x14ac:dyDescent="0.2">
      <c r="A21" s="8">
        <v>10</v>
      </c>
      <c r="B21" s="9" t="s">
        <v>871</v>
      </c>
      <c r="C21" s="935"/>
      <c r="D21" s="936"/>
      <c r="E21" s="936"/>
      <c r="F21" s="936"/>
      <c r="G21" s="936"/>
      <c r="H21" s="936"/>
      <c r="I21" s="936"/>
      <c r="J21" s="936"/>
      <c r="K21" s="936"/>
      <c r="L21" s="936"/>
      <c r="M21" s="937"/>
    </row>
    <row r="22" spans="1:16" x14ac:dyDescent="0.2">
      <c r="A22" s="8">
        <v>11</v>
      </c>
      <c r="B22" s="9" t="s">
        <v>872</v>
      </c>
      <c r="C22" s="935"/>
      <c r="D22" s="936"/>
      <c r="E22" s="936"/>
      <c r="F22" s="936"/>
      <c r="G22" s="936"/>
      <c r="H22" s="936"/>
      <c r="I22" s="936"/>
      <c r="J22" s="936"/>
      <c r="K22" s="936"/>
      <c r="L22" s="936"/>
      <c r="M22" s="937"/>
    </row>
    <row r="23" spans="1:16" x14ac:dyDescent="0.2">
      <c r="A23" s="917" t="s">
        <v>15</v>
      </c>
      <c r="B23" s="917"/>
      <c r="C23" s="938"/>
      <c r="D23" s="939"/>
      <c r="E23" s="939"/>
      <c r="F23" s="939"/>
      <c r="G23" s="939"/>
      <c r="H23" s="939"/>
      <c r="I23" s="939"/>
      <c r="J23" s="939"/>
      <c r="K23" s="939"/>
      <c r="L23" s="939"/>
      <c r="M23" s="940"/>
    </row>
    <row r="24" spans="1:16" x14ac:dyDescent="0.2">
      <c r="A24" s="94"/>
      <c r="B24" s="94"/>
      <c r="C24" s="94"/>
      <c r="D24" s="94"/>
      <c r="E24" s="94"/>
      <c r="F24" s="85"/>
      <c r="G24" s="85"/>
      <c r="H24" s="85"/>
      <c r="I24" s="85"/>
      <c r="J24" s="85"/>
      <c r="K24" s="85"/>
      <c r="L24" s="85"/>
      <c r="M24" s="85"/>
      <c r="N24" s="85"/>
      <c r="O24" s="85"/>
      <c r="P24" s="85"/>
    </row>
    <row r="25" spans="1:16" x14ac:dyDescent="0.2">
      <c r="A25" s="85"/>
      <c r="B25" s="85"/>
      <c r="C25" s="85"/>
      <c r="D25" s="85"/>
      <c r="E25" s="85"/>
      <c r="F25" s="85"/>
      <c r="G25" s="85"/>
      <c r="H25" s="85"/>
      <c r="I25" s="85"/>
      <c r="J25" s="85"/>
      <c r="K25" s="85"/>
      <c r="L25" s="85"/>
      <c r="M25" s="85"/>
      <c r="N25" s="85"/>
      <c r="O25" s="85"/>
      <c r="P25" s="85"/>
    </row>
    <row r="26" spans="1:16" x14ac:dyDescent="0.2">
      <c r="A26" s="85"/>
      <c r="B26" s="85"/>
      <c r="C26" s="85"/>
      <c r="D26" s="85"/>
      <c r="E26" s="85"/>
      <c r="F26" s="85"/>
      <c r="G26" s="85"/>
      <c r="H26" s="85"/>
      <c r="I26" s="85"/>
      <c r="J26" s="85"/>
      <c r="K26" s="85"/>
      <c r="L26" s="85"/>
      <c r="M26" s="85"/>
      <c r="N26" s="85"/>
      <c r="O26" s="85"/>
      <c r="P26" s="85"/>
    </row>
    <row r="28" spans="1:16" x14ac:dyDescent="0.2">
      <c r="A28" s="916"/>
      <c r="B28" s="916"/>
      <c r="C28" s="916"/>
      <c r="D28" s="916"/>
      <c r="E28" s="916"/>
      <c r="F28" s="916"/>
      <c r="G28" s="916"/>
      <c r="H28" s="916"/>
      <c r="I28" s="916"/>
      <c r="J28" s="916"/>
      <c r="K28" s="916"/>
      <c r="L28" s="916"/>
      <c r="M28" s="101"/>
      <c r="N28" s="916"/>
      <c r="O28" s="916"/>
      <c r="P28" s="916"/>
    </row>
    <row r="29" spans="1:16" x14ac:dyDescent="0.2">
      <c r="A29" s="85"/>
      <c r="B29" s="85"/>
      <c r="C29" s="85"/>
      <c r="D29" s="85"/>
      <c r="E29" s="85"/>
      <c r="F29" s="85"/>
      <c r="G29" s="85"/>
      <c r="H29" s="85"/>
      <c r="I29" s="85"/>
      <c r="J29" s="85"/>
      <c r="K29" s="85"/>
      <c r="L29" s="85"/>
      <c r="M29" s="85"/>
      <c r="N29" s="85"/>
      <c r="O29" s="85"/>
      <c r="P29" s="85"/>
    </row>
    <row r="30" spans="1:16" ht="15.75" x14ac:dyDescent="0.25">
      <c r="A30" s="97" t="s">
        <v>10</v>
      </c>
      <c r="B30" s="97"/>
      <c r="C30" s="97"/>
      <c r="D30" s="97"/>
      <c r="E30" s="97"/>
      <c r="F30" s="97"/>
      <c r="G30" s="97"/>
      <c r="H30" s="97"/>
      <c r="I30" s="97"/>
      <c r="J30" s="97"/>
      <c r="L30" s="136"/>
      <c r="M30" s="404" t="s">
        <v>11</v>
      </c>
      <c r="N30" s="136"/>
      <c r="O30" s="85"/>
      <c r="P30" s="85"/>
    </row>
    <row r="31" spans="1:16" ht="15.75" customHeight="1" x14ac:dyDescent="0.2">
      <c r="A31" s="136"/>
      <c r="B31" s="136"/>
      <c r="C31" s="136"/>
      <c r="D31" s="136"/>
      <c r="E31" s="136"/>
      <c r="F31" s="136"/>
      <c r="G31" s="136"/>
      <c r="H31" s="136"/>
      <c r="I31" s="136"/>
      <c r="J31" s="136"/>
      <c r="K31" s="136"/>
      <c r="L31" s="136"/>
      <c r="M31" s="403" t="s">
        <v>877</v>
      </c>
      <c r="N31" s="85"/>
      <c r="O31" s="85"/>
      <c r="P31" s="85"/>
    </row>
    <row r="32" spans="1:16" ht="15.6" customHeight="1" x14ac:dyDescent="0.2">
      <c r="A32" s="136"/>
      <c r="B32" s="136"/>
      <c r="C32" s="136"/>
      <c r="D32" s="136"/>
      <c r="E32" s="136"/>
      <c r="F32" s="136"/>
      <c r="G32" s="136"/>
      <c r="H32" s="136"/>
      <c r="I32" s="136"/>
      <c r="J32" s="136"/>
      <c r="K32" s="136"/>
      <c r="L32" s="136"/>
      <c r="M32" s="403" t="s">
        <v>879</v>
      </c>
      <c r="N32" s="136"/>
      <c r="O32" s="85"/>
      <c r="P32" s="85"/>
    </row>
    <row r="33" spans="1:16" x14ac:dyDescent="0.2">
      <c r="A33" s="85"/>
      <c r="B33" s="85"/>
      <c r="C33" s="85"/>
      <c r="D33" s="85"/>
      <c r="E33" s="85"/>
      <c r="F33" s="85"/>
      <c r="G33" s="85"/>
      <c r="L33" s="35" t="s">
        <v>82</v>
      </c>
      <c r="M33" s="35"/>
      <c r="N33" s="35"/>
      <c r="O33" s="35"/>
      <c r="P33" s="35"/>
    </row>
  </sheetData>
  <mergeCells count="13">
    <mergeCell ref="N28:P28"/>
    <mergeCell ref="C9:E9"/>
    <mergeCell ref="L1:M1"/>
    <mergeCell ref="A2:M2"/>
    <mergeCell ref="A3:M3"/>
    <mergeCell ref="A5:M5"/>
    <mergeCell ref="A23:B23"/>
    <mergeCell ref="A9:A10"/>
    <mergeCell ref="B9:B10"/>
    <mergeCell ref="F9:I9"/>
    <mergeCell ref="J9:M9"/>
    <mergeCell ref="A28:L28"/>
    <mergeCell ref="C12:M23"/>
  </mergeCells>
  <printOptions horizontalCentered="1" verticalCentered="1"/>
  <pageMargins left="0.70866141732283505" right="0.70866141732283505" top="0.23622047244094499" bottom="0" header="0.31496062992126" footer="0.31496062992126"/>
  <pageSetup paperSize="9" scale="61"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view="pageBreakPreview" zoomScale="84" zoomScaleNormal="100" zoomScaleSheetLayoutView="84" workbookViewId="0">
      <selection activeCell="Q7" sqref="Q7"/>
    </sheetView>
  </sheetViews>
  <sheetFormatPr defaultRowHeight="12.75" x14ac:dyDescent="0.2"/>
  <cols>
    <col min="1" max="1" width="5.85546875" customWidth="1"/>
    <col min="2" max="2" width="20.5703125" bestFit="1" customWidth="1"/>
    <col min="6" max="6" width="13.42578125" customWidth="1"/>
    <col min="7" max="7" width="14.85546875" customWidth="1"/>
    <col min="8" max="8" width="12.42578125" customWidth="1"/>
    <col min="9" max="9" width="15.28515625" customWidth="1"/>
    <col min="10" max="10" width="14.28515625" customWidth="1"/>
    <col min="11" max="11" width="13.85546875" customWidth="1"/>
    <col min="12" max="12" width="9.140625" hidden="1" customWidth="1"/>
  </cols>
  <sheetData>
    <row r="1" spans="1:12" ht="18" x14ac:dyDescent="0.35">
      <c r="A1" s="725" t="s">
        <v>0</v>
      </c>
      <c r="B1" s="725"/>
      <c r="C1" s="725"/>
      <c r="D1" s="725"/>
      <c r="E1" s="725"/>
      <c r="F1" s="725"/>
      <c r="G1" s="725"/>
      <c r="H1" s="725"/>
      <c r="I1" s="725"/>
      <c r="J1" s="941" t="s">
        <v>538</v>
      </c>
      <c r="K1" s="941"/>
    </row>
    <row r="2" spans="1:12" ht="21" x14ac:dyDescent="0.35">
      <c r="A2" s="726" t="s">
        <v>651</v>
      </c>
      <c r="B2" s="726"/>
      <c r="C2" s="726"/>
      <c r="D2" s="726"/>
      <c r="E2" s="726"/>
      <c r="F2" s="726"/>
      <c r="G2" s="726"/>
      <c r="H2" s="726"/>
      <c r="I2" s="726"/>
      <c r="J2" s="726"/>
      <c r="K2" s="726"/>
    </row>
    <row r="3" spans="1:12" ht="15" x14ac:dyDescent="0.3">
      <c r="A3" s="201"/>
      <c r="B3" s="201"/>
      <c r="C3" s="201"/>
      <c r="D3" s="201"/>
      <c r="E3" s="201"/>
      <c r="F3" s="201"/>
      <c r="G3" s="201"/>
      <c r="H3" s="201"/>
      <c r="I3" s="201"/>
      <c r="J3" s="201"/>
      <c r="K3" s="201"/>
    </row>
    <row r="4" spans="1:12" ht="15" x14ac:dyDescent="0.3">
      <c r="A4" s="942" t="s">
        <v>537</v>
      </c>
      <c r="B4" s="942"/>
      <c r="C4" s="942"/>
      <c r="D4" s="942"/>
      <c r="E4" s="942"/>
      <c r="F4" s="942"/>
      <c r="G4" s="942"/>
      <c r="H4" s="942"/>
      <c r="I4" s="942"/>
      <c r="J4" s="942"/>
      <c r="K4" s="942"/>
    </row>
    <row r="5" spans="1:12" ht="15" x14ac:dyDescent="0.3">
      <c r="A5" s="202" t="s">
        <v>873</v>
      </c>
      <c r="B5" s="202"/>
      <c r="C5" s="202"/>
      <c r="D5" s="202"/>
      <c r="E5" s="202"/>
      <c r="F5" s="202"/>
      <c r="G5" s="202"/>
      <c r="H5" s="202"/>
      <c r="I5" s="201"/>
      <c r="J5" s="943" t="s">
        <v>820</v>
      </c>
      <c r="K5" s="943"/>
      <c r="L5" s="943"/>
    </row>
    <row r="6" spans="1:12" ht="27.75" customHeight="1" x14ac:dyDescent="0.2">
      <c r="A6" s="842" t="s">
        <v>1</v>
      </c>
      <c r="B6" s="842" t="s">
        <v>2</v>
      </c>
      <c r="C6" s="844" t="s">
        <v>304</v>
      </c>
      <c r="D6" s="844" t="s">
        <v>305</v>
      </c>
      <c r="E6" s="844"/>
      <c r="F6" s="844"/>
      <c r="G6" s="844"/>
      <c r="H6" s="844"/>
      <c r="I6" s="845" t="s">
        <v>306</v>
      </c>
      <c r="J6" s="846"/>
      <c r="K6" s="847"/>
    </row>
    <row r="7" spans="1:12" ht="90" customHeight="1" x14ac:dyDescent="0.2">
      <c r="A7" s="843"/>
      <c r="B7" s="843"/>
      <c r="C7" s="844"/>
      <c r="D7" s="231" t="s">
        <v>307</v>
      </c>
      <c r="E7" s="231" t="s">
        <v>200</v>
      </c>
      <c r="F7" s="231" t="s">
        <v>459</v>
      </c>
      <c r="G7" s="231" t="s">
        <v>308</v>
      </c>
      <c r="H7" s="231" t="s">
        <v>431</v>
      </c>
      <c r="I7" s="231" t="s">
        <v>309</v>
      </c>
      <c r="J7" s="231" t="s">
        <v>310</v>
      </c>
      <c r="K7" s="231" t="s">
        <v>311</v>
      </c>
    </row>
    <row r="8" spans="1:12" ht="15" x14ac:dyDescent="0.2">
      <c r="A8" s="204" t="s">
        <v>267</v>
      </c>
      <c r="B8" s="204" t="s">
        <v>268</v>
      </c>
      <c r="C8" s="204" t="s">
        <v>269</v>
      </c>
      <c r="D8" s="204" t="s">
        <v>270</v>
      </c>
      <c r="E8" s="204" t="s">
        <v>271</v>
      </c>
      <c r="F8" s="204" t="s">
        <v>272</v>
      </c>
      <c r="G8" s="204" t="s">
        <v>273</v>
      </c>
      <c r="H8" s="204" t="s">
        <v>274</v>
      </c>
      <c r="I8" s="204" t="s">
        <v>293</v>
      </c>
      <c r="J8" s="204" t="s">
        <v>294</v>
      </c>
      <c r="K8" s="204" t="s">
        <v>295</v>
      </c>
    </row>
    <row r="9" spans="1:12" x14ac:dyDescent="0.2">
      <c r="A9" s="8">
        <v>1</v>
      </c>
      <c r="B9" s="9" t="s">
        <v>862</v>
      </c>
      <c r="C9" s="763" t="s">
        <v>932</v>
      </c>
      <c r="D9" s="764"/>
      <c r="E9" s="764"/>
      <c r="F9" s="764"/>
      <c r="G9" s="764"/>
      <c r="H9" s="764"/>
      <c r="I9" s="764"/>
      <c r="J9" s="764"/>
      <c r="K9" s="765"/>
    </row>
    <row r="10" spans="1:12" x14ac:dyDescent="0.2">
      <c r="A10" s="8">
        <v>2</v>
      </c>
      <c r="B10" s="9" t="s">
        <v>863</v>
      </c>
      <c r="C10" s="766"/>
      <c r="D10" s="767"/>
      <c r="E10" s="767"/>
      <c r="F10" s="767"/>
      <c r="G10" s="767"/>
      <c r="H10" s="767"/>
      <c r="I10" s="767"/>
      <c r="J10" s="767"/>
      <c r="K10" s="768"/>
    </row>
    <row r="11" spans="1:12" x14ac:dyDescent="0.2">
      <c r="A11" s="8">
        <v>3</v>
      </c>
      <c r="B11" s="9" t="s">
        <v>864</v>
      </c>
      <c r="C11" s="766"/>
      <c r="D11" s="767"/>
      <c r="E11" s="767"/>
      <c r="F11" s="767"/>
      <c r="G11" s="767"/>
      <c r="H11" s="767"/>
      <c r="I11" s="767"/>
      <c r="J11" s="767"/>
      <c r="K11" s="768"/>
    </row>
    <row r="12" spans="1:12" x14ac:dyDescent="0.2">
      <c r="A12" s="8">
        <v>4</v>
      </c>
      <c r="B12" s="9" t="s">
        <v>865</v>
      </c>
      <c r="C12" s="766"/>
      <c r="D12" s="767"/>
      <c r="E12" s="767"/>
      <c r="F12" s="767"/>
      <c r="G12" s="767"/>
      <c r="H12" s="767"/>
      <c r="I12" s="767"/>
      <c r="J12" s="767"/>
      <c r="K12" s="768"/>
    </row>
    <row r="13" spans="1:12" x14ac:dyDescent="0.2">
      <c r="A13" s="8">
        <v>5</v>
      </c>
      <c r="B13" s="9" t="s">
        <v>866</v>
      </c>
      <c r="C13" s="766"/>
      <c r="D13" s="767"/>
      <c r="E13" s="767"/>
      <c r="F13" s="767"/>
      <c r="G13" s="767"/>
      <c r="H13" s="767"/>
      <c r="I13" s="767"/>
      <c r="J13" s="767"/>
      <c r="K13" s="768"/>
    </row>
    <row r="14" spans="1:12" x14ac:dyDescent="0.2">
      <c r="A14" s="8">
        <v>6</v>
      </c>
      <c r="B14" s="9" t="s">
        <v>867</v>
      </c>
      <c r="C14" s="766"/>
      <c r="D14" s="767"/>
      <c r="E14" s="767"/>
      <c r="F14" s="767"/>
      <c r="G14" s="767"/>
      <c r="H14" s="767"/>
      <c r="I14" s="767"/>
      <c r="J14" s="767"/>
      <c r="K14" s="768"/>
    </row>
    <row r="15" spans="1:12" x14ac:dyDescent="0.2">
      <c r="A15" s="8">
        <v>7</v>
      </c>
      <c r="B15" s="9" t="s">
        <v>868</v>
      </c>
      <c r="C15" s="766"/>
      <c r="D15" s="767"/>
      <c r="E15" s="767"/>
      <c r="F15" s="767"/>
      <c r="G15" s="767"/>
      <c r="H15" s="767"/>
      <c r="I15" s="767"/>
      <c r="J15" s="767"/>
      <c r="K15" s="768"/>
    </row>
    <row r="16" spans="1:12" x14ac:dyDescent="0.2">
      <c r="A16" s="8">
        <v>8</v>
      </c>
      <c r="B16" s="9" t="s">
        <v>869</v>
      </c>
      <c r="C16" s="766"/>
      <c r="D16" s="767"/>
      <c r="E16" s="767"/>
      <c r="F16" s="767"/>
      <c r="G16" s="767"/>
      <c r="H16" s="767"/>
      <c r="I16" s="767"/>
      <c r="J16" s="767"/>
      <c r="K16" s="768"/>
    </row>
    <row r="17" spans="1:13" x14ac:dyDescent="0.2">
      <c r="A17" s="328">
        <v>9</v>
      </c>
      <c r="B17" s="9" t="s">
        <v>870</v>
      </c>
      <c r="C17" s="766"/>
      <c r="D17" s="767"/>
      <c r="E17" s="767"/>
      <c r="F17" s="767"/>
      <c r="G17" s="767"/>
      <c r="H17" s="767"/>
      <c r="I17" s="767"/>
      <c r="J17" s="767"/>
      <c r="K17" s="768"/>
    </row>
    <row r="18" spans="1:13" x14ac:dyDescent="0.2">
      <c r="A18" s="8">
        <v>10</v>
      </c>
      <c r="B18" s="9" t="s">
        <v>871</v>
      </c>
      <c r="C18" s="766"/>
      <c r="D18" s="767"/>
      <c r="E18" s="767"/>
      <c r="F18" s="767"/>
      <c r="G18" s="767"/>
      <c r="H18" s="767"/>
      <c r="I18" s="767"/>
      <c r="J18" s="767"/>
      <c r="K18" s="768"/>
    </row>
    <row r="19" spans="1:13" x14ac:dyDescent="0.2">
      <c r="A19" s="8">
        <v>11</v>
      </c>
      <c r="B19" s="9" t="s">
        <v>872</v>
      </c>
      <c r="C19" s="766"/>
      <c r="D19" s="767"/>
      <c r="E19" s="767"/>
      <c r="F19" s="767"/>
      <c r="G19" s="767"/>
      <c r="H19" s="767"/>
      <c r="I19" s="767"/>
      <c r="J19" s="767"/>
      <c r="K19" s="768"/>
    </row>
    <row r="20" spans="1:13" x14ac:dyDescent="0.2">
      <c r="A20" s="917" t="s">
        <v>15</v>
      </c>
      <c r="B20" s="917"/>
      <c r="C20" s="769"/>
      <c r="D20" s="770"/>
      <c r="E20" s="770"/>
      <c r="F20" s="770"/>
      <c r="G20" s="770"/>
      <c r="H20" s="770"/>
      <c r="I20" s="770"/>
      <c r="J20" s="770"/>
      <c r="K20" s="771"/>
    </row>
    <row r="22" spans="1:13" x14ac:dyDescent="0.2">
      <c r="A22" s="14" t="s">
        <v>460</v>
      </c>
    </row>
    <row r="23" spans="1:13" x14ac:dyDescent="0.2">
      <c r="A23" s="14"/>
    </row>
    <row r="24" spans="1:13" x14ac:dyDescent="0.2">
      <c r="A24" s="14"/>
    </row>
    <row r="25" spans="1:13" x14ac:dyDescent="0.2">
      <c r="A25" s="14"/>
    </row>
    <row r="26" spans="1:13" x14ac:dyDescent="0.2">
      <c r="A26" s="14"/>
    </row>
    <row r="28" spans="1:13" x14ac:dyDescent="0.2">
      <c r="A28" s="207"/>
      <c r="B28" s="207"/>
      <c r="C28" s="207"/>
      <c r="D28" s="207"/>
      <c r="J28" s="387"/>
      <c r="K28" s="403" t="s">
        <v>11</v>
      </c>
      <c r="L28" s="389"/>
    </row>
    <row r="29" spans="1:13" ht="15" customHeight="1" x14ac:dyDescent="0.2">
      <c r="A29" s="207"/>
      <c r="B29" s="207"/>
      <c r="C29" s="207"/>
      <c r="D29" s="207"/>
      <c r="J29" s="387"/>
      <c r="K29" s="403" t="s">
        <v>877</v>
      </c>
      <c r="L29" s="387"/>
      <c r="M29" s="387"/>
    </row>
    <row r="30" spans="1:13" ht="15" customHeight="1" x14ac:dyDescent="0.2">
      <c r="A30" s="207"/>
      <c r="B30" s="207"/>
      <c r="C30" s="207"/>
      <c r="D30" s="207"/>
      <c r="J30" s="387"/>
      <c r="K30" s="403" t="s">
        <v>879</v>
      </c>
      <c r="L30" s="387"/>
      <c r="M30" s="389"/>
    </row>
    <row r="31" spans="1:13" x14ac:dyDescent="0.2">
      <c r="A31" s="207" t="s">
        <v>10</v>
      </c>
      <c r="C31" s="207"/>
      <c r="D31" s="207"/>
      <c r="I31" s="887" t="s">
        <v>82</v>
      </c>
      <c r="J31" s="887"/>
      <c r="K31" s="212"/>
    </row>
  </sheetData>
  <mergeCells count="13">
    <mergeCell ref="I31:J31"/>
    <mergeCell ref="A1:I1"/>
    <mergeCell ref="J1:K1"/>
    <mergeCell ref="A2:K2"/>
    <mergeCell ref="A4:K4"/>
    <mergeCell ref="J5:L5"/>
    <mergeCell ref="A6:A7"/>
    <mergeCell ref="A20:B20"/>
    <mergeCell ref="B6:B7"/>
    <mergeCell ref="C6:C7"/>
    <mergeCell ref="D6:H6"/>
    <mergeCell ref="I6:K6"/>
    <mergeCell ref="C9:K20"/>
  </mergeCells>
  <printOptions horizontalCentered="1" verticalCentered="1"/>
  <pageMargins left="0.70866141732283505" right="0.70866141732283505" top="0.23622047244094499" bottom="0" header="0.31496062992126" footer="0.31496062992126"/>
  <pageSetup paperSize="9" scale="97"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view="pageBreakPreview" zoomScale="80" zoomScaleNormal="100" zoomScaleSheetLayoutView="80" workbookViewId="0">
      <selection activeCell="S13" sqref="S13"/>
    </sheetView>
  </sheetViews>
  <sheetFormatPr defaultRowHeight="12.75" x14ac:dyDescent="0.2"/>
  <cols>
    <col min="1" max="1" width="7.85546875" customWidth="1"/>
    <col min="2" max="2" width="20.5703125" bestFit="1" customWidth="1"/>
    <col min="3" max="3" width="11.140625" customWidth="1"/>
    <col min="7" max="7" width="12.28515625" customWidth="1"/>
    <col min="8" max="8" width="11.5703125" customWidth="1"/>
    <col min="9" max="12" width="10.42578125" customWidth="1"/>
    <col min="13" max="13" width="11" customWidth="1"/>
    <col min="14" max="14" width="10" customWidth="1"/>
    <col min="15" max="15" width="11.85546875" customWidth="1"/>
  </cols>
  <sheetData>
    <row r="1" spans="1:15" ht="18" x14ac:dyDescent="0.35">
      <c r="A1" s="725" t="s">
        <v>0</v>
      </c>
      <c r="B1" s="725"/>
      <c r="C1" s="725"/>
      <c r="D1" s="725"/>
      <c r="E1" s="725"/>
      <c r="F1" s="725"/>
      <c r="G1" s="725"/>
      <c r="H1" s="725"/>
      <c r="I1" s="725"/>
      <c r="J1" s="725"/>
      <c r="K1" s="725"/>
      <c r="L1" s="725"/>
      <c r="M1" s="725"/>
      <c r="N1" s="725"/>
      <c r="O1" s="238" t="s">
        <v>540</v>
      </c>
    </row>
    <row r="2" spans="1:15" ht="21" x14ac:dyDescent="0.35">
      <c r="A2" s="726" t="s">
        <v>651</v>
      </c>
      <c r="B2" s="726"/>
      <c r="C2" s="726"/>
      <c r="D2" s="726"/>
      <c r="E2" s="726"/>
      <c r="F2" s="726"/>
      <c r="G2" s="726"/>
      <c r="H2" s="726"/>
      <c r="I2" s="726"/>
      <c r="J2" s="726"/>
      <c r="K2" s="726"/>
      <c r="L2" s="726"/>
      <c r="M2" s="726"/>
      <c r="N2" s="726"/>
      <c r="O2" s="726"/>
    </row>
    <row r="3" spans="1:15" ht="15" x14ac:dyDescent="0.3">
      <c r="A3" s="201"/>
      <c r="B3" s="201"/>
      <c r="C3" s="201"/>
      <c r="D3" s="201"/>
      <c r="E3" s="201"/>
      <c r="F3" s="201"/>
      <c r="G3" s="201"/>
      <c r="H3" s="201"/>
      <c r="I3" s="201"/>
      <c r="J3" s="201"/>
      <c r="K3" s="201"/>
    </row>
    <row r="4" spans="1:15" ht="18" x14ac:dyDescent="0.35">
      <c r="A4" s="725" t="s">
        <v>539</v>
      </c>
      <c r="B4" s="725"/>
      <c r="C4" s="725"/>
      <c r="D4" s="725"/>
      <c r="E4" s="725"/>
      <c r="F4" s="725"/>
      <c r="G4" s="725"/>
      <c r="H4" s="725"/>
      <c r="I4" s="725"/>
      <c r="J4" s="725"/>
      <c r="K4" s="725"/>
      <c r="L4" s="725"/>
      <c r="M4" s="725"/>
      <c r="N4" s="725"/>
      <c r="O4" s="725"/>
    </row>
    <row r="5" spans="1:15" ht="15" x14ac:dyDescent="0.3">
      <c r="A5" s="202" t="s">
        <v>873</v>
      </c>
      <c r="B5" s="202"/>
      <c r="C5" s="202"/>
      <c r="D5" s="202"/>
      <c r="E5" s="202"/>
      <c r="F5" s="202"/>
      <c r="G5" s="202"/>
      <c r="H5" s="202"/>
      <c r="I5" s="202"/>
      <c r="J5" s="202"/>
      <c r="K5" s="201"/>
      <c r="M5" s="943" t="s">
        <v>820</v>
      </c>
      <c r="N5" s="943"/>
      <c r="O5" s="943"/>
    </row>
    <row r="6" spans="1:15" ht="44.25" customHeight="1" x14ac:dyDescent="0.2">
      <c r="A6" s="842" t="s">
        <v>1</v>
      </c>
      <c r="B6" s="842" t="s">
        <v>2</v>
      </c>
      <c r="C6" s="844" t="s">
        <v>312</v>
      </c>
      <c r="D6" s="842" t="s">
        <v>313</v>
      </c>
      <c r="E6" s="842" t="s">
        <v>314</v>
      </c>
      <c r="F6" s="842" t="s">
        <v>315</v>
      </c>
      <c r="G6" s="842" t="s">
        <v>316</v>
      </c>
      <c r="H6" s="844" t="s">
        <v>317</v>
      </c>
      <c r="I6" s="844"/>
      <c r="J6" s="844" t="s">
        <v>318</v>
      </c>
      <c r="K6" s="844"/>
      <c r="L6" s="844" t="s">
        <v>319</v>
      </c>
      <c r="M6" s="844"/>
      <c r="N6" s="844" t="s">
        <v>320</v>
      </c>
      <c r="O6" s="844"/>
    </row>
    <row r="7" spans="1:15" ht="67.5" customHeight="1" x14ac:dyDescent="0.2">
      <c r="A7" s="843"/>
      <c r="B7" s="843"/>
      <c r="C7" s="844"/>
      <c r="D7" s="843"/>
      <c r="E7" s="843"/>
      <c r="F7" s="843"/>
      <c r="G7" s="843"/>
      <c r="H7" s="231" t="s">
        <v>321</v>
      </c>
      <c r="I7" s="231" t="s">
        <v>322</v>
      </c>
      <c r="J7" s="231" t="s">
        <v>321</v>
      </c>
      <c r="K7" s="231" t="s">
        <v>322</v>
      </c>
      <c r="L7" s="231" t="s">
        <v>321</v>
      </c>
      <c r="M7" s="231" t="s">
        <v>322</v>
      </c>
      <c r="N7" s="231" t="s">
        <v>321</v>
      </c>
      <c r="O7" s="231" t="s">
        <v>322</v>
      </c>
    </row>
    <row r="8" spans="1:15" ht="15" x14ac:dyDescent="0.2">
      <c r="A8" s="204" t="s">
        <v>267</v>
      </c>
      <c r="B8" s="204" t="s">
        <v>268</v>
      </c>
      <c r="C8" s="204" t="s">
        <v>269</v>
      </c>
      <c r="D8" s="204" t="s">
        <v>270</v>
      </c>
      <c r="E8" s="204" t="s">
        <v>271</v>
      </c>
      <c r="F8" s="204" t="s">
        <v>272</v>
      </c>
      <c r="G8" s="204" t="s">
        <v>273</v>
      </c>
      <c r="H8" s="204" t="s">
        <v>274</v>
      </c>
      <c r="I8" s="204" t="s">
        <v>293</v>
      </c>
      <c r="J8" s="204" t="s">
        <v>294</v>
      </c>
      <c r="K8" s="204" t="s">
        <v>295</v>
      </c>
      <c r="L8" s="204" t="s">
        <v>323</v>
      </c>
      <c r="M8" s="204" t="s">
        <v>324</v>
      </c>
      <c r="N8" s="204" t="s">
        <v>325</v>
      </c>
      <c r="O8" s="204" t="s">
        <v>326</v>
      </c>
    </row>
    <row r="9" spans="1:15" x14ac:dyDescent="0.2">
      <c r="A9" s="8">
        <v>1</v>
      </c>
      <c r="B9" s="9" t="s">
        <v>862</v>
      </c>
      <c r="C9" s="763" t="s">
        <v>933</v>
      </c>
      <c r="D9" s="764"/>
      <c r="E9" s="764"/>
      <c r="F9" s="764"/>
      <c r="G9" s="764"/>
      <c r="H9" s="764"/>
      <c r="I9" s="764"/>
      <c r="J9" s="764"/>
      <c r="K9" s="764"/>
      <c r="L9" s="764"/>
      <c r="M9" s="764"/>
      <c r="N9" s="764"/>
      <c r="O9" s="765"/>
    </row>
    <row r="10" spans="1:15" x14ac:dyDescent="0.2">
      <c r="A10" s="8">
        <v>2</v>
      </c>
      <c r="B10" s="9" t="s">
        <v>863</v>
      </c>
      <c r="C10" s="766"/>
      <c r="D10" s="767"/>
      <c r="E10" s="767"/>
      <c r="F10" s="767"/>
      <c r="G10" s="767"/>
      <c r="H10" s="767"/>
      <c r="I10" s="767"/>
      <c r="J10" s="767"/>
      <c r="K10" s="767"/>
      <c r="L10" s="767"/>
      <c r="M10" s="767"/>
      <c r="N10" s="767"/>
      <c r="O10" s="768"/>
    </row>
    <row r="11" spans="1:15" x14ac:dyDescent="0.2">
      <c r="A11" s="8">
        <v>3</v>
      </c>
      <c r="B11" s="9" t="s">
        <v>864</v>
      </c>
      <c r="C11" s="766"/>
      <c r="D11" s="767"/>
      <c r="E11" s="767"/>
      <c r="F11" s="767"/>
      <c r="G11" s="767"/>
      <c r="H11" s="767"/>
      <c r="I11" s="767"/>
      <c r="J11" s="767"/>
      <c r="K11" s="767"/>
      <c r="L11" s="767"/>
      <c r="M11" s="767"/>
      <c r="N11" s="767"/>
      <c r="O11" s="768"/>
    </row>
    <row r="12" spans="1:15" x14ac:dyDescent="0.2">
      <c r="A12" s="8">
        <v>4</v>
      </c>
      <c r="B12" s="9" t="s">
        <v>865</v>
      </c>
      <c r="C12" s="766"/>
      <c r="D12" s="767"/>
      <c r="E12" s="767"/>
      <c r="F12" s="767"/>
      <c r="G12" s="767"/>
      <c r="H12" s="767"/>
      <c r="I12" s="767"/>
      <c r="J12" s="767"/>
      <c r="K12" s="767"/>
      <c r="L12" s="767"/>
      <c r="M12" s="767"/>
      <c r="N12" s="767"/>
      <c r="O12" s="768"/>
    </row>
    <row r="13" spans="1:15" x14ac:dyDescent="0.2">
      <c r="A13" s="8">
        <v>5</v>
      </c>
      <c r="B13" s="9" t="s">
        <v>866</v>
      </c>
      <c r="C13" s="766"/>
      <c r="D13" s="767"/>
      <c r="E13" s="767"/>
      <c r="F13" s="767"/>
      <c r="G13" s="767"/>
      <c r="H13" s="767"/>
      <c r="I13" s="767"/>
      <c r="J13" s="767"/>
      <c r="K13" s="767"/>
      <c r="L13" s="767"/>
      <c r="M13" s="767"/>
      <c r="N13" s="767"/>
      <c r="O13" s="768"/>
    </row>
    <row r="14" spans="1:15" x14ac:dyDescent="0.2">
      <c r="A14" s="8">
        <v>6</v>
      </c>
      <c r="B14" s="9" t="s">
        <v>867</v>
      </c>
      <c r="C14" s="766"/>
      <c r="D14" s="767"/>
      <c r="E14" s="767"/>
      <c r="F14" s="767"/>
      <c r="G14" s="767"/>
      <c r="H14" s="767"/>
      <c r="I14" s="767"/>
      <c r="J14" s="767"/>
      <c r="K14" s="767"/>
      <c r="L14" s="767"/>
      <c r="M14" s="767"/>
      <c r="N14" s="767"/>
      <c r="O14" s="768"/>
    </row>
    <row r="15" spans="1:15" x14ac:dyDescent="0.2">
      <c r="A15" s="8">
        <v>7</v>
      </c>
      <c r="B15" s="9" t="s">
        <v>868</v>
      </c>
      <c r="C15" s="766"/>
      <c r="D15" s="767"/>
      <c r="E15" s="767"/>
      <c r="F15" s="767"/>
      <c r="G15" s="767"/>
      <c r="H15" s="767"/>
      <c r="I15" s="767"/>
      <c r="J15" s="767"/>
      <c r="K15" s="767"/>
      <c r="L15" s="767"/>
      <c r="M15" s="767"/>
      <c r="N15" s="767"/>
      <c r="O15" s="768"/>
    </row>
    <row r="16" spans="1:15" x14ac:dyDescent="0.2">
      <c r="A16" s="8">
        <v>8</v>
      </c>
      <c r="B16" s="9" t="s">
        <v>869</v>
      </c>
      <c r="C16" s="766"/>
      <c r="D16" s="767"/>
      <c r="E16" s="767"/>
      <c r="F16" s="767"/>
      <c r="G16" s="767"/>
      <c r="H16" s="767"/>
      <c r="I16" s="767"/>
      <c r="J16" s="767"/>
      <c r="K16" s="767"/>
      <c r="L16" s="767"/>
      <c r="M16" s="767"/>
      <c r="N16" s="767"/>
      <c r="O16" s="768"/>
    </row>
    <row r="17" spans="1:16" x14ac:dyDescent="0.2">
      <c r="A17" s="328">
        <v>9</v>
      </c>
      <c r="B17" s="9" t="s">
        <v>870</v>
      </c>
      <c r="C17" s="766"/>
      <c r="D17" s="767"/>
      <c r="E17" s="767"/>
      <c r="F17" s="767"/>
      <c r="G17" s="767"/>
      <c r="H17" s="767"/>
      <c r="I17" s="767"/>
      <c r="J17" s="767"/>
      <c r="K17" s="767"/>
      <c r="L17" s="767"/>
      <c r="M17" s="767"/>
      <c r="N17" s="767"/>
      <c r="O17" s="768"/>
    </row>
    <row r="18" spans="1:16" x14ac:dyDescent="0.2">
      <c r="A18" s="8">
        <v>10</v>
      </c>
      <c r="B18" s="9" t="s">
        <v>871</v>
      </c>
      <c r="C18" s="766"/>
      <c r="D18" s="767"/>
      <c r="E18" s="767"/>
      <c r="F18" s="767"/>
      <c r="G18" s="767"/>
      <c r="H18" s="767"/>
      <c r="I18" s="767"/>
      <c r="J18" s="767"/>
      <c r="K18" s="767"/>
      <c r="L18" s="767"/>
      <c r="M18" s="767"/>
      <c r="N18" s="767"/>
      <c r="O18" s="768"/>
    </row>
    <row r="19" spans="1:16" x14ac:dyDescent="0.2">
      <c r="A19" s="8">
        <v>11</v>
      </c>
      <c r="B19" s="9" t="s">
        <v>872</v>
      </c>
      <c r="C19" s="766"/>
      <c r="D19" s="767"/>
      <c r="E19" s="767"/>
      <c r="F19" s="767"/>
      <c r="G19" s="767"/>
      <c r="H19" s="767"/>
      <c r="I19" s="767"/>
      <c r="J19" s="767"/>
      <c r="K19" s="767"/>
      <c r="L19" s="767"/>
      <c r="M19" s="767"/>
      <c r="N19" s="767"/>
      <c r="O19" s="768"/>
    </row>
    <row r="20" spans="1:16" x14ac:dyDescent="0.2">
      <c r="A20" s="917" t="s">
        <v>15</v>
      </c>
      <c r="B20" s="917"/>
      <c r="C20" s="769"/>
      <c r="D20" s="770"/>
      <c r="E20" s="770"/>
      <c r="F20" s="770"/>
      <c r="G20" s="770"/>
      <c r="H20" s="770"/>
      <c r="I20" s="770"/>
      <c r="J20" s="770"/>
      <c r="K20" s="770"/>
      <c r="L20" s="770"/>
      <c r="M20" s="770"/>
      <c r="N20" s="770"/>
      <c r="O20" s="771"/>
    </row>
    <row r="21" spans="1:16" x14ac:dyDescent="0.2">
      <c r="A21" s="95"/>
      <c r="B21" s="95"/>
      <c r="C21" s="12"/>
      <c r="D21" s="12"/>
      <c r="E21" s="12"/>
      <c r="F21" s="12"/>
      <c r="G21" s="12"/>
      <c r="H21" s="12"/>
      <c r="I21" s="12"/>
      <c r="J21" s="12"/>
      <c r="K21" s="12"/>
      <c r="L21" s="12"/>
      <c r="M21" s="12"/>
      <c r="N21" s="12"/>
      <c r="O21" s="12"/>
    </row>
    <row r="22" spans="1:16" x14ac:dyDescent="0.2">
      <c r="A22" s="95"/>
      <c r="B22" s="95"/>
      <c r="C22" s="12"/>
      <c r="D22" s="12"/>
      <c r="E22" s="12"/>
      <c r="F22" s="12"/>
      <c r="G22" s="12"/>
      <c r="H22" s="12"/>
      <c r="I22" s="12"/>
      <c r="J22" s="12"/>
      <c r="K22" s="12"/>
      <c r="L22" s="12"/>
      <c r="M22" s="12"/>
      <c r="N22" s="12"/>
      <c r="O22" s="12"/>
    </row>
    <row r="23" spans="1:16" x14ac:dyDescent="0.2">
      <c r="A23" s="207"/>
      <c r="B23" s="207"/>
      <c r="C23" s="207"/>
      <c r="D23" s="207"/>
    </row>
    <row r="24" spans="1:16" x14ac:dyDescent="0.2">
      <c r="A24" s="207"/>
      <c r="B24" s="207"/>
      <c r="C24" s="207"/>
      <c r="D24" s="207"/>
    </row>
    <row r="25" spans="1:16" ht="12.75" customHeight="1" x14ac:dyDescent="0.2">
      <c r="A25" s="207"/>
      <c r="B25" s="207"/>
      <c r="C25" s="207"/>
      <c r="D25" s="207"/>
      <c r="M25" s="387"/>
      <c r="N25" s="387"/>
      <c r="O25" s="403" t="s">
        <v>11</v>
      </c>
      <c r="P25" s="389"/>
    </row>
    <row r="26" spans="1:16" ht="12.75" customHeight="1" x14ac:dyDescent="0.2">
      <c r="A26" s="207" t="s">
        <v>10</v>
      </c>
      <c r="C26" s="207"/>
      <c r="D26" s="207"/>
      <c r="M26" s="387"/>
      <c r="N26" s="387"/>
      <c r="O26" s="403" t="s">
        <v>877</v>
      </c>
      <c r="P26" s="387"/>
    </row>
    <row r="27" spans="1:16" ht="12.75" customHeight="1" x14ac:dyDescent="0.2">
      <c r="M27" s="387"/>
      <c r="N27" s="387"/>
      <c r="O27" s="403" t="s">
        <v>879</v>
      </c>
      <c r="P27" s="389"/>
    </row>
    <row r="28" spans="1:16" x14ac:dyDescent="0.2">
      <c r="L28" s="209" t="s">
        <v>82</v>
      </c>
      <c r="M28" s="209"/>
      <c r="N28" s="209"/>
      <c r="O28" s="212"/>
    </row>
  </sheetData>
  <mergeCells count="17">
    <mergeCell ref="L6:M6"/>
    <mergeCell ref="N6:O6"/>
    <mergeCell ref="C9:O20"/>
    <mergeCell ref="A20:B20"/>
    <mergeCell ref="A1:N1"/>
    <mergeCell ref="A2:O2"/>
    <mergeCell ref="M5:O5"/>
    <mergeCell ref="A6:A7"/>
    <mergeCell ref="B6:B7"/>
    <mergeCell ref="C6:C7"/>
    <mergeCell ref="D6:D7"/>
    <mergeCell ref="E6:E7"/>
    <mergeCell ref="A4:O4"/>
    <mergeCell ref="F6:F7"/>
    <mergeCell ref="G6:G7"/>
    <mergeCell ref="H6:I6"/>
    <mergeCell ref="J6:K6"/>
  </mergeCells>
  <printOptions horizontalCentered="1" verticalCentered="1"/>
  <pageMargins left="0.70866141732283505" right="0.70866141732283505" top="0.23622047244094499" bottom="0" header="0.31496062992126" footer="0.31496062992126"/>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V35"/>
  <sheetViews>
    <sheetView view="pageBreakPreview" topLeftCell="A9" zoomScale="86" zoomScaleNormal="80" zoomScaleSheetLayoutView="86" workbookViewId="0">
      <selection activeCell="X29" sqref="X29"/>
    </sheetView>
  </sheetViews>
  <sheetFormatPr defaultRowHeight="12.75" x14ac:dyDescent="0.2"/>
  <cols>
    <col min="1" max="1" width="4.85546875" customWidth="1"/>
    <col min="2" max="2" width="19.5703125" customWidth="1"/>
    <col min="3" max="4" width="6.5703125" bestFit="1" customWidth="1"/>
    <col min="5" max="6" width="7.5703125" bestFit="1" customWidth="1"/>
    <col min="7" max="7" width="6.5703125" bestFit="1" customWidth="1"/>
    <col min="8" max="8" width="5.5703125" bestFit="1" customWidth="1"/>
    <col min="9" max="10" width="7.5703125" bestFit="1" customWidth="1"/>
    <col min="11" max="11" width="5.5703125" bestFit="1" customWidth="1"/>
    <col min="12" max="12" width="4.5703125" bestFit="1" customWidth="1"/>
    <col min="13" max="15" width="6.5703125" bestFit="1" customWidth="1"/>
    <col min="16" max="16" width="5.5703125" bestFit="1" customWidth="1"/>
    <col min="17" max="18" width="7.5703125" bestFit="1" customWidth="1"/>
    <col min="19" max="19" width="8.7109375" customWidth="1"/>
    <col min="20" max="20" width="9" customWidth="1"/>
    <col min="21" max="21" width="10" bestFit="1" customWidth="1"/>
    <col min="22" max="22" width="10.42578125" customWidth="1"/>
    <col min="28" max="28" width="11" customWidth="1"/>
    <col min="29" max="30" width="8.85546875" hidden="1" customWidth="1"/>
  </cols>
  <sheetData>
    <row r="2" spans="1:256" x14ac:dyDescent="0.2">
      <c r="G2" s="668"/>
      <c r="H2" s="668"/>
      <c r="I2" s="668"/>
      <c r="J2" s="668"/>
      <c r="K2" s="668"/>
      <c r="L2" s="668"/>
      <c r="M2" s="668"/>
      <c r="N2" s="668"/>
      <c r="O2" s="668"/>
      <c r="P2" s="1"/>
      <c r="Q2" s="1"/>
      <c r="R2" s="1"/>
      <c r="T2" s="47" t="s">
        <v>57</v>
      </c>
    </row>
    <row r="3" spans="1:256" ht="15" x14ac:dyDescent="0.25">
      <c r="A3" s="630" t="s">
        <v>55</v>
      </c>
      <c r="B3" s="630"/>
      <c r="C3" s="630"/>
      <c r="D3" s="630"/>
      <c r="E3" s="630"/>
      <c r="F3" s="630"/>
      <c r="G3" s="630"/>
      <c r="H3" s="630"/>
      <c r="I3" s="630"/>
      <c r="J3" s="630"/>
      <c r="K3" s="630"/>
      <c r="L3" s="630"/>
      <c r="M3" s="630"/>
      <c r="N3" s="630"/>
      <c r="O3" s="630"/>
      <c r="P3" s="630"/>
      <c r="Q3" s="630"/>
      <c r="R3" s="630"/>
      <c r="S3" s="630"/>
      <c r="T3" s="630"/>
      <c r="U3" s="630"/>
    </row>
    <row r="4" spans="1:256" ht="15.75" x14ac:dyDescent="0.25">
      <c r="A4" s="665" t="s">
        <v>651</v>
      </c>
      <c r="B4" s="665"/>
      <c r="C4" s="665"/>
      <c r="D4" s="665"/>
      <c r="E4" s="665"/>
      <c r="F4" s="665"/>
      <c r="G4" s="665"/>
      <c r="H4" s="665"/>
      <c r="I4" s="665"/>
      <c r="J4" s="665"/>
      <c r="K4" s="665"/>
      <c r="L4" s="665"/>
      <c r="M4" s="665"/>
      <c r="N4" s="665"/>
      <c r="O4" s="665"/>
      <c r="P4" s="665"/>
      <c r="Q4" s="665"/>
      <c r="R4" s="665"/>
      <c r="S4" s="665"/>
      <c r="T4" s="665"/>
      <c r="U4" s="665"/>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c r="IV4" s="13"/>
    </row>
    <row r="6" spans="1:256" ht="15" x14ac:dyDescent="0.25">
      <c r="A6" s="695" t="s">
        <v>653</v>
      </c>
      <c r="B6" s="695"/>
      <c r="C6" s="695"/>
      <c r="D6" s="695"/>
      <c r="E6" s="695"/>
      <c r="F6" s="695"/>
      <c r="G6" s="695"/>
      <c r="H6" s="695"/>
      <c r="I6" s="695"/>
      <c r="J6" s="695"/>
      <c r="K6" s="695"/>
      <c r="L6" s="695"/>
      <c r="M6" s="695"/>
      <c r="N6" s="695"/>
      <c r="O6" s="695"/>
      <c r="P6" s="695"/>
      <c r="Q6" s="695"/>
      <c r="R6" s="695"/>
      <c r="S6" s="695"/>
      <c r="T6" s="695"/>
      <c r="U6" s="695"/>
    </row>
    <row r="7" spans="1:256" ht="15.75" x14ac:dyDescent="0.25">
      <c r="A7" s="46"/>
      <c r="B7" s="46"/>
      <c r="C7" s="46"/>
      <c r="D7" s="46"/>
      <c r="E7" s="46"/>
      <c r="F7" s="46"/>
      <c r="G7" s="46"/>
      <c r="H7" s="46"/>
      <c r="I7" s="46"/>
      <c r="J7" s="46"/>
      <c r="K7" s="46"/>
      <c r="L7" s="46"/>
      <c r="M7" s="46"/>
      <c r="N7" s="46"/>
      <c r="O7" s="46"/>
      <c r="P7" s="46"/>
      <c r="Q7" s="46"/>
      <c r="R7" s="46"/>
      <c r="S7" s="46"/>
      <c r="T7" s="46"/>
      <c r="U7" s="46"/>
    </row>
    <row r="8" spans="1:256" ht="15.75" x14ac:dyDescent="0.25">
      <c r="A8" s="671" t="s">
        <v>873</v>
      </c>
      <c r="B8" s="671"/>
      <c r="C8" s="671"/>
      <c r="D8" s="31"/>
      <c r="E8" s="31"/>
      <c r="F8" s="31"/>
      <c r="G8" s="46"/>
      <c r="H8" s="46"/>
      <c r="I8" s="46"/>
      <c r="J8" s="46"/>
      <c r="K8" s="46"/>
      <c r="L8" s="46"/>
      <c r="M8" s="46"/>
      <c r="N8" s="46"/>
      <c r="O8" s="46"/>
      <c r="P8" s="46"/>
      <c r="Q8" s="46"/>
      <c r="R8" s="46"/>
      <c r="S8" s="46"/>
      <c r="T8" s="46"/>
      <c r="U8" s="46"/>
    </row>
    <row r="10" spans="1:256" ht="15" x14ac:dyDescent="0.25">
      <c r="U10" s="690" t="s">
        <v>472</v>
      </c>
      <c r="V10" s="690"/>
      <c r="W10" s="15"/>
      <c r="X10" s="15"/>
      <c r="Y10" s="15"/>
      <c r="Z10" s="15"/>
      <c r="AA10" s="15"/>
      <c r="AB10" s="648"/>
      <c r="AC10" s="648"/>
      <c r="AD10" s="648"/>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row>
    <row r="11" spans="1:256" ht="12.75" customHeight="1" x14ac:dyDescent="0.2">
      <c r="A11" s="685" t="s">
        <v>1</v>
      </c>
      <c r="B11" s="685" t="s">
        <v>110</v>
      </c>
      <c r="C11" s="637" t="s">
        <v>155</v>
      </c>
      <c r="D11" s="638"/>
      <c r="E11" s="638"/>
      <c r="F11" s="639"/>
      <c r="G11" s="687" t="s">
        <v>825</v>
      </c>
      <c r="H11" s="688"/>
      <c r="I11" s="688"/>
      <c r="J11" s="688"/>
      <c r="K11" s="688"/>
      <c r="L11" s="688"/>
      <c r="M11" s="688"/>
      <c r="N11" s="688"/>
      <c r="O11" s="688"/>
      <c r="P11" s="688"/>
      <c r="Q11" s="688"/>
      <c r="R11" s="689"/>
      <c r="S11" s="691" t="s">
        <v>251</v>
      </c>
      <c r="T11" s="692"/>
      <c r="U11" s="692"/>
      <c r="V11" s="692"/>
      <c r="W11" s="122"/>
      <c r="X11" s="122"/>
      <c r="Y11" s="122"/>
      <c r="Z11" s="122"/>
      <c r="AA11" s="122"/>
      <c r="AB11" s="122"/>
      <c r="AC11" s="122"/>
      <c r="AD11" s="122"/>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pans="1:256" x14ac:dyDescent="0.2">
      <c r="A12" s="686"/>
      <c r="B12" s="686"/>
      <c r="C12" s="640"/>
      <c r="D12" s="641"/>
      <c r="E12" s="641"/>
      <c r="F12" s="642"/>
      <c r="G12" s="632" t="s">
        <v>175</v>
      </c>
      <c r="H12" s="636"/>
      <c r="I12" s="636"/>
      <c r="J12" s="633"/>
      <c r="K12" s="632" t="s">
        <v>176</v>
      </c>
      <c r="L12" s="636"/>
      <c r="M12" s="636"/>
      <c r="N12" s="633"/>
      <c r="O12" s="635" t="s">
        <v>15</v>
      </c>
      <c r="P12" s="635"/>
      <c r="Q12" s="635"/>
      <c r="R12" s="635"/>
      <c r="S12" s="693"/>
      <c r="T12" s="694"/>
      <c r="U12" s="694"/>
      <c r="V12" s="694"/>
      <c r="W12" s="122"/>
      <c r="X12" s="122"/>
      <c r="Y12" s="122"/>
      <c r="Z12" s="122"/>
      <c r="AA12" s="122"/>
      <c r="AB12" s="122"/>
      <c r="AC12" s="122"/>
      <c r="AD12" s="122"/>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pans="1:256" ht="48" customHeight="1" x14ac:dyDescent="0.2">
      <c r="A13" s="167"/>
      <c r="B13" s="167"/>
      <c r="C13" s="166" t="s">
        <v>252</v>
      </c>
      <c r="D13" s="166" t="s">
        <v>253</v>
      </c>
      <c r="E13" s="166" t="s">
        <v>254</v>
      </c>
      <c r="F13" s="166" t="s">
        <v>89</v>
      </c>
      <c r="G13" s="166" t="s">
        <v>252</v>
      </c>
      <c r="H13" s="166" t="s">
        <v>253</v>
      </c>
      <c r="I13" s="166" t="s">
        <v>254</v>
      </c>
      <c r="J13" s="166" t="s">
        <v>15</v>
      </c>
      <c r="K13" s="166" t="s">
        <v>252</v>
      </c>
      <c r="L13" s="166" t="s">
        <v>253</v>
      </c>
      <c r="M13" s="166" t="s">
        <v>254</v>
      </c>
      <c r="N13" s="166" t="s">
        <v>89</v>
      </c>
      <c r="O13" s="166" t="s">
        <v>252</v>
      </c>
      <c r="P13" s="166" t="s">
        <v>253</v>
      </c>
      <c r="Q13" s="166" t="s">
        <v>254</v>
      </c>
      <c r="R13" s="166" t="s">
        <v>15</v>
      </c>
      <c r="S13" s="319" t="s">
        <v>468</v>
      </c>
      <c r="T13" s="319" t="s">
        <v>469</v>
      </c>
      <c r="U13" s="319" t="s">
        <v>470</v>
      </c>
      <c r="V13" s="325" t="s">
        <v>471</v>
      </c>
      <c r="W13" s="122"/>
      <c r="X13" s="122"/>
      <c r="Y13" s="122"/>
      <c r="Z13" s="122"/>
      <c r="AA13" s="122"/>
      <c r="AB13" s="122"/>
      <c r="AC13" s="122"/>
      <c r="AD13" s="122"/>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pans="1:256" x14ac:dyDescent="0.2">
      <c r="A14" s="146">
        <v>1</v>
      </c>
      <c r="B14" s="168">
        <v>2</v>
      </c>
      <c r="C14" s="146">
        <v>3</v>
      </c>
      <c r="D14" s="146">
        <v>4</v>
      </c>
      <c r="E14" s="168">
        <v>5</v>
      </c>
      <c r="F14" s="146">
        <v>6</v>
      </c>
      <c r="G14" s="146">
        <v>7</v>
      </c>
      <c r="H14" s="168">
        <v>8</v>
      </c>
      <c r="I14" s="146">
        <v>9</v>
      </c>
      <c r="J14" s="146">
        <v>10</v>
      </c>
      <c r="K14" s="168">
        <v>11</v>
      </c>
      <c r="L14" s="146">
        <v>12</v>
      </c>
      <c r="M14" s="146">
        <v>13</v>
      </c>
      <c r="N14" s="168">
        <v>14</v>
      </c>
      <c r="O14" s="146">
        <v>15</v>
      </c>
      <c r="P14" s="146">
        <v>16</v>
      </c>
      <c r="Q14" s="168">
        <v>17</v>
      </c>
      <c r="R14" s="146">
        <v>18</v>
      </c>
      <c r="S14" s="146">
        <v>19</v>
      </c>
      <c r="T14" s="168">
        <v>20</v>
      </c>
      <c r="U14" s="146">
        <v>21</v>
      </c>
      <c r="V14" s="146">
        <v>22</v>
      </c>
      <c r="W14" s="169"/>
      <c r="X14" s="169"/>
      <c r="Y14" s="169"/>
      <c r="Z14" s="169"/>
      <c r="AA14" s="169"/>
      <c r="AB14" s="169"/>
      <c r="AC14" s="169"/>
      <c r="AD14" s="169"/>
      <c r="AE14" s="169"/>
      <c r="AF14" s="169"/>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c r="IU14" s="67"/>
      <c r="IV14" s="67"/>
    </row>
    <row r="15" spans="1:256" ht="25.5" x14ac:dyDescent="0.2">
      <c r="A15" s="18"/>
      <c r="B15" s="170" t="s">
        <v>238</v>
      </c>
      <c r="C15" s="18"/>
      <c r="D15" s="18"/>
      <c r="E15" s="18"/>
      <c r="F15" s="253"/>
      <c r="G15" s="8"/>
      <c r="H15" s="8"/>
      <c r="I15" s="8"/>
      <c r="J15" s="253"/>
      <c r="K15" s="8"/>
      <c r="L15" s="8"/>
      <c r="M15" s="8"/>
      <c r="N15" s="8"/>
      <c r="O15" s="8"/>
      <c r="P15" s="8"/>
      <c r="Q15" s="8"/>
      <c r="R15" s="8"/>
      <c r="S15" s="8"/>
      <c r="T15" s="9"/>
      <c r="U15" s="9"/>
      <c r="V15" s="9"/>
      <c r="W15" s="123"/>
      <c r="X15" s="123"/>
      <c r="Y15" s="123"/>
      <c r="Z15" s="123"/>
      <c r="AA15" s="123"/>
      <c r="AB15" s="123"/>
      <c r="AC15" s="123"/>
      <c r="AD15" s="123"/>
      <c r="AE15" s="123"/>
      <c r="AF15" s="123"/>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row>
    <row r="16" spans="1:256" x14ac:dyDescent="0.2">
      <c r="A16" s="3">
        <v>1</v>
      </c>
      <c r="B16" s="170" t="s">
        <v>181</v>
      </c>
      <c r="C16" s="588">
        <v>29.272599277978337</v>
      </c>
      <c r="D16" s="588">
        <v>5.0592477000116451</v>
      </c>
      <c r="E16" s="588">
        <v>337.61815302201001</v>
      </c>
      <c r="F16" s="589">
        <f>SUM(C16:E16)</f>
        <v>371.95</v>
      </c>
      <c r="G16" s="394">
        <v>28.263660649819492</v>
      </c>
      <c r="H16" s="394">
        <v>4.8848706183766151</v>
      </c>
      <c r="I16" s="394">
        <v>325.98146873180389</v>
      </c>
      <c r="J16" s="589">
        <f>SUM(G16:I16)</f>
        <v>359.13</v>
      </c>
      <c r="K16" s="394">
        <v>0</v>
      </c>
      <c r="L16" s="394">
        <v>0</v>
      </c>
      <c r="M16" s="394">
        <v>0</v>
      </c>
      <c r="N16" s="590">
        <f>SUM(K16:M16)</f>
        <v>0</v>
      </c>
      <c r="O16" s="394">
        <f>G16+K16</f>
        <v>28.263660649819492</v>
      </c>
      <c r="P16" s="394">
        <f t="shared" ref="P16:R20" si="0">H16+L16</f>
        <v>4.8848706183766151</v>
      </c>
      <c r="Q16" s="394">
        <f t="shared" si="0"/>
        <v>325.98146873180389</v>
      </c>
      <c r="R16" s="590">
        <f t="shared" si="0"/>
        <v>359.13</v>
      </c>
      <c r="S16" s="394">
        <f>C16-O16</f>
        <v>1.0089386281588446</v>
      </c>
      <c r="T16" s="394">
        <f t="shared" ref="T16:V20" si="1">D16-P16</f>
        <v>0.17437708163503007</v>
      </c>
      <c r="U16" s="394">
        <f t="shared" si="1"/>
        <v>11.636684290206119</v>
      </c>
      <c r="V16" s="394">
        <f t="shared" si="1"/>
        <v>12.819999999999993</v>
      </c>
      <c r="W16" s="123"/>
      <c r="X16" s="123"/>
      <c r="Y16" s="123"/>
      <c r="Z16" s="123"/>
      <c r="AA16" s="123"/>
      <c r="AB16" s="123"/>
      <c r="AC16" s="123"/>
      <c r="AD16" s="123"/>
      <c r="AE16" s="123"/>
      <c r="AF16" s="123"/>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row>
    <row r="17" spans="1:32" x14ac:dyDescent="0.2">
      <c r="A17" s="3">
        <v>2</v>
      </c>
      <c r="B17" s="171" t="s">
        <v>127</v>
      </c>
      <c r="C17" s="588">
        <v>402.62002888086636</v>
      </c>
      <c r="D17" s="588">
        <v>69.585704902759971</v>
      </c>
      <c r="E17" s="588">
        <v>4643.6542662163738</v>
      </c>
      <c r="F17" s="589">
        <f t="shared" ref="F17:F20" si="2">SUM(C17:E17)</f>
        <v>5115.8600000000006</v>
      </c>
      <c r="G17" s="394">
        <v>347.34325631768951</v>
      </c>
      <c r="H17" s="394">
        <v>60.032098753930349</v>
      </c>
      <c r="I17" s="394">
        <v>4006.1146449283801</v>
      </c>
      <c r="J17" s="589">
        <f t="shared" ref="J17:J20" si="3">SUM(G17:I17)</f>
        <v>4413.49</v>
      </c>
      <c r="K17" s="394">
        <v>39.71298916967509</v>
      </c>
      <c r="L17" s="394">
        <v>6.8636832421101657</v>
      </c>
      <c r="M17" s="394">
        <v>458.03332758821477</v>
      </c>
      <c r="N17" s="590">
        <f t="shared" ref="N17:N20" si="4">SUM(K17:M17)</f>
        <v>504.61</v>
      </c>
      <c r="O17" s="394">
        <f t="shared" ref="O17:O20" si="5">G17+K17</f>
        <v>387.05624548736461</v>
      </c>
      <c r="P17" s="394">
        <f t="shared" si="0"/>
        <v>66.895781996040512</v>
      </c>
      <c r="Q17" s="394">
        <f t="shared" si="0"/>
        <v>4464.1479725165946</v>
      </c>
      <c r="R17" s="590">
        <f t="shared" si="0"/>
        <v>4918.0999999999995</v>
      </c>
      <c r="S17" s="394">
        <f t="shared" ref="S17:S20" si="6">C17-O17</f>
        <v>15.563783393501751</v>
      </c>
      <c r="T17" s="394">
        <f t="shared" si="1"/>
        <v>2.6899229067194597</v>
      </c>
      <c r="U17" s="394">
        <f t="shared" si="1"/>
        <v>179.50629369977923</v>
      </c>
      <c r="V17" s="394">
        <f t="shared" si="1"/>
        <v>197.76000000000113</v>
      </c>
      <c r="Y17" s="671"/>
      <c r="Z17" s="671"/>
      <c r="AA17" s="671"/>
      <c r="AB17" s="671"/>
    </row>
    <row r="18" spans="1:32" ht="25.5" x14ac:dyDescent="0.2">
      <c r="A18" s="3">
        <v>3</v>
      </c>
      <c r="B18" s="170" t="s">
        <v>128</v>
      </c>
      <c r="C18" s="588">
        <v>9.5620938628158836</v>
      </c>
      <c r="D18" s="588">
        <v>1.6526377081635029</v>
      </c>
      <c r="E18" s="588">
        <v>110.28526842902062</v>
      </c>
      <c r="F18" s="589">
        <f t="shared" si="2"/>
        <v>121.5</v>
      </c>
      <c r="G18" s="394">
        <v>9.2331263537906132</v>
      </c>
      <c r="H18" s="394">
        <v>1.5957815302200999</v>
      </c>
      <c r="I18" s="394">
        <v>106.49109211598929</v>
      </c>
      <c r="J18" s="589">
        <f t="shared" si="3"/>
        <v>117.32000000000001</v>
      </c>
      <c r="K18" s="394">
        <v>0</v>
      </c>
      <c r="L18" s="394">
        <v>0</v>
      </c>
      <c r="M18" s="394">
        <v>0</v>
      </c>
      <c r="N18" s="590">
        <f t="shared" si="4"/>
        <v>0</v>
      </c>
      <c r="O18" s="394">
        <f t="shared" si="5"/>
        <v>9.2331263537906132</v>
      </c>
      <c r="P18" s="394">
        <f t="shared" si="0"/>
        <v>1.5957815302200999</v>
      </c>
      <c r="Q18" s="394">
        <f t="shared" si="0"/>
        <v>106.49109211598929</v>
      </c>
      <c r="R18" s="590">
        <f t="shared" si="0"/>
        <v>117.32000000000001</v>
      </c>
      <c r="S18" s="394">
        <f>C18-O18</f>
        <v>0.32896750902527039</v>
      </c>
      <c r="T18" s="394">
        <f t="shared" si="1"/>
        <v>5.6856177943402919E-2</v>
      </c>
      <c r="U18" s="394">
        <f t="shared" si="1"/>
        <v>3.7941763130313291</v>
      </c>
      <c r="V18" s="394">
        <f t="shared" si="1"/>
        <v>4.1799999999999926</v>
      </c>
    </row>
    <row r="19" spans="1:32" x14ac:dyDescent="0.2">
      <c r="A19" s="3">
        <v>4</v>
      </c>
      <c r="B19" s="171" t="s">
        <v>129</v>
      </c>
      <c r="C19" s="588">
        <v>9.559732851985558</v>
      </c>
      <c r="D19" s="588">
        <v>1.652229649470129</v>
      </c>
      <c r="E19" s="588">
        <v>110.25803749854431</v>
      </c>
      <c r="F19" s="589">
        <f t="shared" si="2"/>
        <v>121.47</v>
      </c>
      <c r="G19" s="394">
        <v>8.6837978339350173</v>
      </c>
      <c r="H19" s="394">
        <v>1.5008398742284847</v>
      </c>
      <c r="I19" s="394">
        <v>100.15536229183651</v>
      </c>
      <c r="J19" s="589">
        <f t="shared" si="3"/>
        <v>110.34000000000002</v>
      </c>
      <c r="K19" s="394">
        <v>0</v>
      </c>
      <c r="L19" s="394">
        <v>0</v>
      </c>
      <c r="M19" s="394">
        <v>0</v>
      </c>
      <c r="N19" s="590">
        <f t="shared" si="4"/>
        <v>0</v>
      </c>
      <c r="O19" s="394">
        <f t="shared" si="5"/>
        <v>8.6837978339350173</v>
      </c>
      <c r="P19" s="394">
        <f t="shared" si="0"/>
        <v>1.5008398742284847</v>
      </c>
      <c r="Q19" s="394">
        <f t="shared" si="0"/>
        <v>100.15536229183651</v>
      </c>
      <c r="R19" s="590">
        <f t="shared" si="0"/>
        <v>110.34000000000002</v>
      </c>
      <c r="S19" s="394">
        <f t="shared" si="6"/>
        <v>0.87593501805054075</v>
      </c>
      <c r="T19" s="394">
        <f t="shared" si="1"/>
        <v>0.15138977524164421</v>
      </c>
      <c r="U19" s="394">
        <f t="shared" si="1"/>
        <v>10.102675206707801</v>
      </c>
      <c r="V19" s="394">
        <f t="shared" si="1"/>
        <v>11.129999999999981</v>
      </c>
    </row>
    <row r="20" spans="1:32" ht="25.5" x14ac:dyDescent="0.2">
      <c r="A20" s="3">
        <v>5</v>
      </c>
      <c r="B20" s="170" t="s">
        <v>130</v>
      </c>
      <c r="C20" s="588">
        <v>144.17119133574008</v>
      </c>
      <c r="D20" s="588">
        <v>24.917424013042972</v>
      </c>
      <c r="E20" s="588">
        <v>1662.8113846512172</v>
      </c>
      <c r="F20" s="589">
        <f t="shared" si="2"/>
        <v>1831.9</v>
      </c>
      <c r="G20" s="394">
        <v>116.98415162454873</v>
      </c>
      <c r="H20" s="394">
        <v>20.218628158844762</v>
      </c>
      <c r="I20" s="394">
        <v>1349.2472202166066</v>
      </c>
      <c r="J20" s="589">
        <f t="shared" si="3"/>
        <v>1486.45</v>
      </c>
      <c r="K20" s="394">
        <v>13.382209386281588</v>
      </c>
      <c r="L20" s="394">
        <v>2.3128766740421565</v>
      </c>
      <c r="M20" s="394">
        <v>154.34491393967625</v>
      </c>
      <c r="N20" s="590">
        <f t="shared" si="4"/>
        <v>170.04</v>
      </c>
      <c r="O20" s="394">
        <f t="shared" si="5"/>
        <v>130.3663610108303</v>
      </c>
      <c r="P20" s="394">
        <f t="shared" si="0"/>
        <v>22.531504832886917</v>
      </c>
      <c r="Q20" s="394">
        <f t="shared" si="0"/>
        <v>1503.5921341562828</v>
      </c>
      <c r="R20" s="590">
        <f t="shared" si="0"/>
        <v>1656.49</v>
      </c>
      <c r="S20" s="394">
        <f t="shared" si="6"/>
        <v>13.804830324909773</v>
      </c>
      <c r="T20" s="394">
        <f t="shared" si="1"/>
        <v>2.3859191801560549</v>
      </c>
      <c r="U20" s="394">
        <f t="shared" si="1"/>
        <v>159.21925049493439</v>
      </c>
      <c r="V20" s="394">
        <f t="shared" si="1"/>
        <v>175.41000000000008</v>
      </c>
    </row>
    <row r="21" spans="1:32" s="15" customFormat="1" x14ac:dyDescent="0.2">
      <c r="A21" s="252"/>
      <c r="B21" s="263" t="s">
        <v>89</v>
      </c>
      <c r="C21" s="589">
        <f>SUM(C16:C20)</f>
        <v>595.18564620938616</v>
      </c>
      <c r="D21" s="589">
        <f t="shared" ref="D21:V21" si="7">SUM(D16:D20)</f>
        <v>102.86724397344821</v>
      </c>
      <c r="E21" s="589">
        <f t="shared" si="7"/>
        <v>6864.6271098171665</v>
      </c>
      <c r="F21" s="589">
        <f t="shared" si="7"/>
        <v>7562.68</v>
      </c>
      <c r="G21" s="589">
        <f t="shared" si="7"/>
        <v>510.50799277978342</v>
      </c>
      <c r="H21" s="589">
        <f t="shared" si="7"/>
        <v>88.232218935600315</v>
      </c>
      <c r="I21" s="589">
        <f t="shared" si="7"/>
        <v>5887.9897882846153</v>
      </c>
      <c r="J21" s="589">
        <f t="shared" si="7"/>
        <v>6486.73</v>
      </c>
      <c r="K21" s="589">
        <f t="shared" si="7"/>
        <v>53.095198555956678</v>
      </c>
      <c r="L21" s="589">
        <f t="shared" si="7"/>
        <v>9.1765599161523213</v>
      </c>
      <c r="M21" s="589">
        <f t="shared" si="7"/>
        <v>612.37824152789108</v>
      </c>
      <c r="N21" s="589">
        <f t="shared" si="7"/>
        <v>674.65</v>
      </c>
      <c r="O21" s="589">
        <f t="shared" si="7"/>
        <v>563.60319133574012</v>
      </c>
      <c r="P21" s="589">
        <f t="shared" si="7"/>
        <v>97.408778851752629</v>
      </c>
      <c r="Q21" s="589">
        <f t="shared" si="7"/>
        <v>6500.3680298125064</v>
      </c>
      <c r="R21" s="589">
        <f t="shared" si="7"/>
        <v>7161.3799999999992</v>
      </c>
      <c r="S21" s="589">
        <f t="shared" si="7"/>
        <v>31.582454873646178</v>
      </c>
      <c r="T21" s="589">
        <f t="shared" si="7"/>
        <v>5.4584651216955917</v>
      </c>
      <c r="U21" s="589">
        <f t="shared" si="7"/>
        <v>364.25908000465887</v>
      </c>
      <c r="V21" s="589">
        <f t="shared" si="7"/>
        <v>401.30000000000121</v>
      </c>
    </row>
    <row r="22" spans="1:32" ht="25.5" x14ac:dyDescent="0.2">
      <c r="A22" s="3"/>
      <c r="B22" s="172" t="s">
        <v>239</v>
      </c>
      <c r="C22" s="395"/>
      <c r="D22" s="395"/>
      <c r="E22" s="395"/>
      <c r="F22" s="591"/>
      <c r="G22" s="592"/>
      <c r="H22" s="592"/>
      <c r="I22" s="592"/>
      <c r="J22" s="593"/>
      <c r="K22" s="592"/>
      <c r="L22" s="592"/>
      <c r="M22" s="592"/>
      <c r="N22" s="592"/>
      <c r="O22" s="592"/>
      <c r="P22" s="592"/>
      <c r="Q22" s="592"/>
      <c r="R22" s="592"/>
      <c r="S22" s="592"/>
      <c r="T22" s="592"/>
      <c r="U22" s="592"/>
      <c r="V22" s="592"/>
    </row>
    <row r="23" spans="1:32" x14ac:dyDescent="0.2">
      <c r="A23" s="3">
        <v>6</v>
      </c>
      <c r="B23" s="170" t="s">
        <v>183</v>
      </c>
      <c r="C23" s="393">
        <v>0</v>
      </c>
      <c r="D23" s="393">
        <v>0</v>
      </c>
      <c r="E23" s="393">
        <v>0</v>
      </c>
      <c r="F23" s="589">
        <f t="shared" ref="F23:F24" si="8">SUM(C23:E23)</f>
        <v>0</v>
      </c>
      <c r="G23" s="394">
        <v>0</v>
      </c>
      <c r="H23" s="394">
        <v>0</v>
      </c>
      <c r="I23" s="394">
        <v>0</v>
      </c>
      <c r="J23" s="589">
        <f t="shared" ref="J23:J24" si="9">SUM(G23:I23)</f>
        <v>0</v>
      </c>
      <c r="K23" s="394">
        <v>0</v>
      </c>
      <c r="L23" s="394">
        <v>0</v>
      </c>
      <c r="M23" s="394">
        <v>0</v>
      </c>
      <c r="N23" s="589">
        <f t="shared" ref="N23:N24" si="10">SUM(K23:M23)</f>
        <v>0</v>
      </c>
      <c r="O23" s="394">
        <f t="shared" ref="O23:R25" si="11">G23+K23</f>
        <v>0</v>
      </c>
      <c r="P23" s="394">
        <f t="shared" si="11"/>
        <v>0</v>
      </c>
      <c r="Q23" s="394">
        <f t="shared" si="11"/>
        <v>0</v>
      </c>
      <c r="R23" s="394">
        <f t="shared" si="11"/>
        <v>0</v>
      </c>
      <c r="S23" s="394">
        <f>C23-O23</f>
        <v>0</v>
      </c>
      <c r="T23" s="394">
        <f t="shared" ref="T23:V25" si="12">D23-P23</f>
        <v>0</v>
      </c>
      <c r="U23" s="394">
        <f t="shared" si="12"/>
        <v>0</v>
      </c>
      <c r="V23" s="394">
        <f t="shared" si="12"/>
        <v>0</v>
      </c>
    </row>
    <row r="24" spans="1:32" x14ac:dyDescent="0.2">
      <c r="A24" s="3">
        <v>7</v>
      </c>
      <c r="B24" s="171" t="s">
        <v>132</v>
      </c>
      <c r="C24" s="393">
        <v>4.6905415162454869</v>
      </c>
      <c r="D24" s="393">
        <v>0.81067660416909271</v>
      </c>
      <c r="E24" s="393">
        <v>54.098781879585424</v>
      </c>
      <c r="F24" s="589">
        <f t="shared" si="8"/>
        <v>59.6</v>
      </c>
      <c r="G24" s="394">
        <v>0</v>
      </c>
      <c r="H24" s="394">
        <v>0</v>
      </c>
      <c r="I24" s="394">
        <v>0</v>
      </c>
      <c r="J24" s="589">
        <f t="shared" si="9"/>
        <v>0</v>
      </c>
      <c r="K24" s="394">
        <v>0</v>
      </c>
      <c r="L24" s="394">
        <v>0</v>
      </c>
      <c r="M24" s="394">
        <v>0</v>
      </c>
      <c r="N24" s="589">
        <f t="shared" si="10"/>
        <v>0</v>
      </c>
      <c r="O24" s="394">
        <f t="shared" si="11"/>
        <v>0</v>
      </c>
      <c r="P24" s="394">
        <f t="shared" si="11"/>
        <v>0</v>
      </c>
      <c r="Q24" s="394">
        <f t="shared" si="11"/>
        <v>0</v>
      </c>
      <c r="R24" s="394">
        <f t="shared" si="11"/>
        <v>0</v>
      </c>
      <c r="S24" s="394">
        <f>C24-O24</f>
        <v>4.6905415162454869</v>
      </c>
      <c r="T24" s="394">
        <f t="shared" si="12"/>
        <v>0.81067660416909271</v>
      </c>
      <c r="U24" s="394">
        <f t="shared" si="12"/>
        <v>54.098781879585424</v>
      </c>
      <c r="V24" s="394">
        <f t="shared" si="12"/>
        <v>59.6</v>
      </c>
    </row>
    <row r="25" spans="1:32" x14ac:dyDescent="0.2">
      <c r="A25" s="9"/>
      <c r="B25" s="171" t="s">
        <v>89</v>
      </c>
      <c r="C25" s="398">
        <f>SUM(C23:C24)</f>
        <v>4.6905415162454869</v>
      </c>
      <c r="D25" s="398">
        <f t="shared" ref="D25:N25" si="13">SUM(D23:D24)</f>
        <v>0.81067660416909271</v>
      </c>
      <c r="E25" s="398">
        <f t="shared" si="13"/>
        <v>54.098781879585424</v>
      </c>
      <c r="F25" s="398">
        <f t="shared" si="13"/>
        <v>59.6</v>
      </c>
      <c r="G25" s="590">
        <f t="shared" si="13"/>
        <v>0</v>
      </c>
      <c r="H25" s="590">
        <f t="shared" si="13"/>
        <v>0</v>
      </c>
      <c r="I25" s="590">
        <f t="shared" si="13"/>
        <v>0</v>
      </c>
      <c r="J25" s="590">
        <f t="shared" si="13"/>
        <v>0</v>
      </c>
      <c r="K25" s="590">
        <f t="shared" si="13"/>
        <v>0</v>
      </c>
      <c r="L25" s="590">
        <f t="shared" si="13"/>
        <v>0</v>
      </c>
      <c r="M25" s="590">
        <f t="shared" si="13"/>
        <v>0</v>
      </c>
      <c r="N25" s="590">
        <f t="shared" si="13"/>
        <v>0</v>
      </c>
      <c r="O25" s="394">
        <f t="shared" si="11"/>
        <v>0</v>
      </c>
      <c r="P25" s="394">
        <f t="shared" si="11"/>
        <v>0</v>
      </c>
      <c r="Q25" s="394">
        <f t="shared" si="11"/>
        <v>0</v>
      </c>
      <c r="R25" s="394">
        <f t="shared" si="11"/>
        <v>0</v>
      </c>
      <c r="S25" s="394">
        <f>C25-O25</f>
        <v>4.6905415162454869</v>
      </c>
      <c r="T25" s="394">
        <f t="shared" si="12"/>
        <v>0.81067660416909271</v>
      </c>
      <c r="U25" s="394">
        <f t="shared" si="12"/>
        <v>54.098781879585424</v>
      </c>
      <c r="V25" s="394">
        <f t="shared" si="12"/>
        <v>59.6</v>
      </c>
    </row>
    <row r="26" spans="1:32" x14ac:dyDescent="0.2">
      <c r="A26" s="9"/>
      <c r="B26" s="171" t="s">
        <v>34</v>
      </c>
      <c r="C26" s="398">
        <f>C25+C21</f>
        <v>599.87618772563167</v>
      </c>
      <c r="D26" s="398">
        <f t="shared" ref="D26:V26" si="14">D25+D21</f>
        <v>103.6779205776173</v>
      </c>
      <c r="E26" s="398">
        <f t="shared" si="14"/>
        <v>6918.7258916967521</v>
      </c>
      <c r="F26" s="594">
        <f t="shared" si="14"/>
        <v>7622.2800000000007</v>
      </c>
      <c r="G26" s="590">
        <f t="shared" si="14"/>
        <v>510.50799277978342</v>
      </c>
      <c r="H26" s="590">
        <f t="shared" si="14"/>
        <v>88.232218935600315</v>
      </c>
      <c r="I26" s="590">
        <f t="shared" si="14"/>
        <v>5887.9897882846153</v>
      </c>
      <c r="J26" s="590">
        <f t="shared" si="14"/>
        <v>6486.73</v>
      </c>
      <c r="K26" s="590">
        <f t="shared" si="14"/>
        <v>53.095198555956678</v>
      </c>
      <c r="L26" s="590">
        <f t="shared" si="14"/>
        <v>9.1765599161523213</v>
      </c>
      <c r="M26" s="590">
        <f t="shared" si="14"/>
        <v>612.37824152789108</v>
      </c>
      <c r="N26" s="590">
        <f t="shared" si="14"/>
        <v>674.65</v>
      </c>
      <c r="O26" s="590">
        <f t="shared" si="14"/>
        <v>563.60319133574012</v>
      </c>
      <c r="P26" s="590">
        <f t="shared" si="14"/>
        <v>97.408778851752629</v>
      </c>
      <c r="Q26" s="590">
        <f t="shared" si="14"/>
        <v>6500.3680298125064</v>
      </c>
      <c r="R26" s="590">
        <f t="shared" si="14"/>
        <v>7161.3799999999992</v>
      </c>
      <c r="S26" s="590">
        <f t="shared" si="14"/>
        <v>36.272996389891667</v>
      </c>
      <c r="T26" s="590">
        <f t="shared" si="14"/>
        <v>6.2691417258646842</v>
      </c>
      <c r="U26" s="590">
        <f t="shared" si="14"/>
        <v>418.3578618842443</v>
      </c>
      <c r="V26" s="590">
        <f t="shared" si="14"/>
        <v>460.90000000000123</v>
      </c>
    </row>
    <row r="27" spans="1:32" x14ac:dyDescent="0.2">
      <c r="A27" s="12"/>
      <c r="B27" s="369"/>
      <c r="C27" s="370"/>
      <c r="D27" s="370"/>
      <c r="E27" s="370"/>
      <c r="F27" s="371"/>
      <c r="G27" s="372"/>
      <c r="H27" s="372"/>
      <c r="I27" s="372"/>
      <c r="J27" s="372"/>
      <c r="K27" s="372"/>
      <c r="L27" s="372"/>
      <c r="M27" s="372"/>
      <c r="N27" s="372"/>
      <c r="O27" s="372"/>
      <c r="P27" s="372"/>
      <c r="Q27" s="372"/>
      <c r="R27" s="372"/>
      <c r="S27" s="372"/>
      <c r="T27" s="372"/>
      <c r="U27" s="372"/>
      <c r="V27" s="372"/>
    </row>
    <row r="28" spans="1:32" x14ac:dyDescent="0.2">
      <c r="A28" s="12"/>
      <c r="B28" s="369"/>
      <c r="C28" s="370"/>
      <c r="D28" s="370"/>
      <c r="E28" s="370"/>
      <c r="F28" s="371"/>
      <c r="G28" s="372"/>
      <c r="H28" s="372"/>
      <c r="I28" s="372"/>
      <c r="J28" s="372"/>
      <c r="K28" s="372"/>
      <c r="L28" s="372"/>
      <c r="M28" s="372"/>
      <c r="N28" s="372"/>
      <c r="O28" s="372"/>
      <c r="P28" s="372"/>
      <c r="Q28" s="372"/>
      <c r="R28" s="372"/>
      <c r="S28" s="372"/>
      <c r="T28" s="372"/>
      <c r="U28" s="372"/>
      <c r="V28" s="372"/>
    </row>
    <row r="29" spans="1:32" x14ac:dyDescent="0.2">
      <c r="A29" s="12"/>
      <c r="B29" s="369"/>
      <c r="C29" s="370"/>
      <c r="D29" s="370"/>
      <c r="E29" s="370"/>
      <c r="F29" s="371"/>
      <c r="G29" s="372"/>
      <c r="H29" s="372"/>
      <c r="I29" s="372"/>
      <c r="J29" s="372"/>
      <c r="K29" s="372"/>
      <c r="L29" s="372"/>
      <c r="M29" s="372"/>
      <c r="N29" s="372"/>
      <c r="O29" s="372"/>
      <c r="P29" s="372"/>
      <c r="Q29" s="372"/>
      <c r="R29" s="372"/>
      <c r="S29" s="372"/>
      <c r="T29" s="372"/>
      <c r="U29" s="372"/>
      <c r="V29" s="372"/>
    </row>
    <row r="30" spans="1:32" x14ac:dyDescent="0.2">
      <c r="A30" s="12"/>
      <c r="B30" s="369"/>
      <c r="C30" s="370"/>
      <c r="D30" s="370"/>
      <c r="E30" s="370"/>
      <c r="F30" s="371"/>
      <c r="G30" s="372"/>
      <c r="H30" s="372"/>
      <c r="I30" s="372"/>
      <c r="J30" s="372"/>
      <c r="K30" s="372"/>
      <c r="L30" s="372"/>
      <c r="M30" s="372"/>
      <c r="N30" s="372"/>
      <c r="O30" s="372"/>
      <c r="P30" s="372"/>
      <c r="Q30" s="372"/>
      <c r="R30" s="372"/>
      <c r="S30" s="372"/>
      <c r="T30" s="372"/>
      <c r="U30" s="372"/>
      <c r="V30" s="372"/>
    </row>
    <row r="32" spans="1:32" ht="12.75" customHeight="1" x14ac:dyDescent="0.2">
      <c r="A32" s="14" t="s">
        <v>10</v>
      </c>
      <c r="B32" s="14"/>
      <c r="C32" s="14"/>
      <c r="D32" s="14"/>
      <c r="E32" s="14"/>
      <c r="F32" s="14"/>
      <c r="G32" s="14"/>
      <c r="H32" s="14"/>
      <c r="I32" s="14"/>
      <c r="J32" s="14"/>
      <c r="K32" s="14"/>
      <c r="L32" s="14"/>
      <c r="M32" s="14"/>
      <c r="N32" s="14"/>
      <c r="O32" s="14"/>
      <c r="P32" s="14"/>
      <c r="Q32" s="14"/>
      <c r="R32" s="14"/>
      <c r="T32" s="373"/>
      <c r="U32" s="81"/>
      <c r="V32" s="368" t="s">
        <v>11</v>
      </c>
      <c r="W32" s="15"/>
      <c r="X32" s="15"/>
      <c r="Y32" s="15"/>
      <c r="Z32" s="15"/>
      <c r="AA32" s="15"/>
      <c r="AE32" s="15"/>
      <c r="AF32" s="15"/>
    </row>
    <row r="33" spans="1:37" ht="12.75" customHeight="1" x14ac:dyDescent="0.2">
      <c r="B33" s="317"/>
      <c r="C33" s="317"/>
      <c r="D33" s="317"/>
      <c r="E33" s="317"/>
      <c r="F33" s="317"/>
      <c r="G33" s="317"/>
      <c r="H33" s="317"/>
      <c r="I33" s="317"/>
      <c r="J33" s="317"/>
      <c r="K33" s="317"/>
      <c r="L33" s="317"/>
      <c r="M33" s="317"/>
      <c r="N33" s="317"/>
      <c r="O33" s="317"/>
      <c r="P33" s="317"/>
      <c r="Q33" s="317"/>
      <c r="R33" s="317"/>
      <c r="S33" s="317"/>
      <c r="T33" s="317"/>
      <c r="U33" s="317"/>
      <c r="V33" s="368" t="s">
        <v>877</v>
      </c>
      <c r="W33" s="317"/>
      <c r="X33" s="317"/>
      <c r="Y33" s="317"/>
      <c r="Z33" s="317"/>
      <c r="AA33" s="317"/>
      <c r="AB33" s="317"/>
      <c r="AC33" s="317"/>
      <c r="AD33" s="317"/>
      <c r="AE33" s="15"/>
      <c r="AF33" s="15"/>
    </row>
    <row r="34" spans="1:37" ht="12.75" customHeight="1" x14ac:dyDescent="0.2">
      <c r="B34" s="317"/>
      <c r="C34" s="317"/>
      <c r="D34" s="317"/>
      <c r="E34" s="317"/>
      <c r="F34" s="317"/>
      <c r="G34" s="317"/>
      <c r="H34" s="317"/>
      <c r="I34" s="317"/>
      <c r="J34" s="317"/>
      <c r="K34" s="317"/>
      <c r="L34" s="317"/>
      <c r="M34" s="317"/>
      <c r="N34" s="317"/>
      <c r="O34" s="317"/>
      <c r="P34" s="317"/>
      <c r="Q34" s="317"/>
      <c r="R34" s="317"/>
      <c r="S34" s="317"/>
      <c r="T34" s="122"/>
      <c r="U34" s="122"/>
      <c r="V34" s="368" t="s">
        <v>878</v>
      </c>
      <c r="W34" s="122"/>
      <c r="X34" s="122"/>
      <c r="Y34" s="122"/>
      <c r="Z34" s="122"/>
      <c r="AA34" s="122"/>
      <c r="AB34" s="122"/>
      <c r="AC34" s="122"/>
      <c r="AD34" s="122"/>
      <c r="AE34" s="122"/>
      <c r="AF34" s="122"/>
      <c r="AG34" s="122"/>
      <c r="AH34" s="122"/>
      <c r="AI34" s="122"/>
      <c r="AJ34" s="122"/>
      <c r="AK34" s="122"/>
    </row>
    <row r="35" spans="1:37" x14ac:dyDescent="0.2">
      <c r="A35" s="14"/>
      <c r="B35" s="14"/>
      <c r="C35" s="14"/>
      <c r="D35" s="14"/>
      <c r="E35" s="14"/>
      <c r="F35" s="14"/>
      <c r="G35" s="14"/>
      <c r="H35" s="14"/>
      <c r="I35" s="14"/>
      <c r="J35" s="14"/>
      <c r="K35" s="14"/>
      <c r="L35" s="14"/>
      <c r="M35" s="14"/>
      <c r="N35" s="14"/>
      <c r="O35" s="14"/>
      <c r="P35" s="14"/>
      <c r="Q35" s="14"/>
      <c r="R35" s="14"/>
      <c r="S35" s="321" t="s">
        <v>82</v>
      </c>
      <c r="T35" s="1"/>
      <c r="U35" s="1"/>
      <c r="V35" s="1"/>
      <c r="W35" s="14"/>
      <c r="X35" s="14"/>
      <c r="Y35" s="14"/>
      <c r="Z35" s="14"/>
      <c r="AE35" s="14"/>
      <c r="AF35" s="14"/>
    </row>
  </sheetData>
  <mergeCells count="16">
    <mergeCell ref="G2:O2"/>
    <mergeCell ref="A3:U3"/>
    <mergeCell ref="A4:U4"/>
    <mergeCell ref="A6:U6"/>
    <mergeCell ref="A8:C8"/>
    <mergeCell ref="Y17:AB17"/>
    <mergeCell ref="AB10:AD10"/>
    <mergeCell ref="A11:A12"/>
    <mergeCell ref="B11:B12"/>
    <mergeCell ref="C11:F12"/>
    <mergeCell ref="G12:J12"/>
    <mergeCell ref="K12:N12"/>
    <mergeCell ref="O12:R12"/>
    <mergeCell ref="G11:R11"/>
    <mergeCell ref="U10:V10"/>
    <mergeCell ref="S11:V12"/>
  </mergeCells>
  <printOptions horizontalCentered="1" verticalCentered="1"/>
  <pageMargins left="0.70866141732283505" right="0.70866141732283505" top="0.23622047244094499" bottom="0" header="0.31496062992126" footer="0.31496062992126"/>
  <pageSetup paperSize="9" scale="79" orientation="landscape" r:id="rId1"/>
  <colBreaks count="1" manualBreakCount="1">
    <brk id="23"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view="pageBreakPreview" topLeftCell="A4" zoomScale="90" zoomScaleNormal="100" zoomScaleSheetLayoutView="90" workbookViewId="0">
      <selection activeCell="C25" sqref="C25"/>
    </sheetView>
  </sheetViews>
  <sheetFormatPr defaultRowHeight="12.75" x14ac:dyDescent="0.2"/>
  <cols>
    <col min="1" max="1" width="6.85546875" style="207" customWidth="1"/>
    <col min="2" max="2" width="21.7109375" style="207" customWidth="1"/>
    <col min="3" max="3" width="12" style="207" customWidth="1"/>
    <col min="4" max="4" width="15.140625" style="207" customWidth="1"/>
    <col min="5" max="5" width="8.7109375" style="207" customWidth="1"/>
    <col min="6" max="6" width="7.28515625" style="207" customWidth="1"/>
    <col min="7" max="7" width="7.42578125" style="207" customWidth="1"/>
    <col min="8" max="8" width="6.28515625" style="207" customWidth="1"/>
    <col min="9" max="9" width="6.5703125" style="207" customWidth="1"/>
    <col min="10" max="10" width="6.7109375" style="207" customWidth="1"/>
    <col min="11" max="11" width="7.140625" style="207" customWidth="1"/>
    <col min="12" max="12" width="8.140625" style="207" customWidth="1"/>
    <col min="13" max="13" width="9.28515625" style="207" customWidth="1"/>
    <col min="14" max="16384" width="9.140625" style="207"/>
  </cols>
  <sheetData>
    <row r="1" spans="1:16" x14ac:dyDescent="0.2">
      <c r="H1" s="887"/>
      <c r="I1" s="887"/>
      <c r="L1" s="210" t="s">
        <v>541</v>
      </c>
    </row>
    <row r="2" spans="1:16" x14ac:dyDescent="0.2">
      <c r="D2" s="887" t="s">
        <v>492</v>
      </c>
      <c r="E2" s="887"/>
      <c r="F2" s="887"/>
      <c r="G2" s="887"/>
      <c r="H2" s="209"/>
      <c r="I2" s="209"/>
      <c r="L2" s="210"/>
    </row>
    <row r="3" spans="1:16" s="211" customFormat="1" ht="15.75" x14ac:dyDescent="0.25">
      <c r="A3" s="944" t="s">
        <v>691</v>
      </c>
      <c r="B3" s="944"/>
      <c r="C3" s="944"/>
      <c r="D3" s="944"/>
      <c r="E3" s="944"/>
      <c r="F3" s="944"/>
      <c r="G3" s="944"/>
      <c r="H3" s="944"/>
      <c r="I3" s="944"/>
      <c r="J3" s="944"/>
      <c r="K3" s="944"/>
      <c r="L3" s="944"/>
      <c r="M3" s="944"/>
    </row>
    <row r="4" spans="1:16" s="211" customFormat="1" ht="20.25" customHeight="1" x14ac:dyDescent="0.25">
      <c r="A4" s="944" t="s">
        <v>690</v>
      </c>
      <c r="B4" s="944"/>
      <c r="C4" s="944"/>
      <c r="D4" s="944"/>
      <c r="E4" s="944"/>
      <c r="F4" s="944"/>
      <c r="G4" s="944"/>
      <c r="H4" s="944"/>
      <c r="I4" s="944"/>
      <c r="J4" s="944"/>
      <c r="K4" s="944"/>
      <c r="L4" s="944"/>
      <c r="M4" s="944"/>
    </row>
    <row r="6" spans="1:16" ht="15" x14ac:dyDescent="0.3">
      <c r="A6" s="202" t="s">
        <v>873</v>
      </c>
      <c r="B6" s="202"/>
      <c r="C6" s="213"/>
      <c r="D6" s="213"/>
      <c r="E6" s="213"/>
      <c r="F6" s="213"/>
      <c r="G6" s="213"/>
      <c r="H6" s="213"/>
      <c r="I6" s="213"/>
      <c r="J6" s="213"/>
    </row>
    <row r="8" spans="1:16" s="214" customFormat="1" ht="15" customHeight="1" x14ac:dyDescent="0.2">
      <c r="C8" s="207"/>
      <c r="D8" s="207"/>
      <c r="E8" s="207"/>
      <c r="F8" s="207"/>
      <c r="G8" s="207"/>
      <c r="H8" s="207"/>
      <c r="I8" s="207"/>
      <c r="J8" s="207"/>
      <c r="K8" s="747" t="s">
        <v>820</v>
      </c>
      <c r="L8" s="747"/>
      <c r="M8" s="747"/>
      <c r="N8" s="747"/>
      <c r="O8" s="747"/>
      <c r="P8" s="747"/>
    </row>
    <row r="9" spans="1:16" s="214" customFormat="1" ht="20.25" customHeight="1" x14ac:dyDescent="0.2">
      <c r="A9" s="842" t="s">
        <v>1</v>
      </c>
      <c r="B9" s="842" t="s">
        <v>2</v>
      </c>
      <c r="C9" s="850" t="s">
        <v>276</v>
      </c>
      <c r="D9" s="850" t="s">
        <v>277</v>
      </c>
      <c r="E9" s="945" t="s">
        <v>278</v>
      </c>
      <c r="F9" s="945"/>
      <c r="G9" s="945"/>
      <c r="H9" s="945"/>
      <c r="I9" s="945"/>
      <c r="J9" s="945"/>
      <c r="K9" s="945"/>
      <c r="L9" s="945"/>
      <c r="M9" s="945"/>
      <c r="N9" s="945"/>
      <c r="O9" s="945"/>
      <c r="P9" s="945"/>
    </row>
    <row r="10" spans="1:16" s="214" customFormat="1" ht="35.25" customHeight="1" x14ac:dyDescent="0.2">
      <c r="A10" s="843"/>
      <c r="B10" s="843"/>
      <c r="C10" s="851"/>
      <c r="D10" s="851"/>
      <c r="E10" s="290" t="s">
        <v>833</v>
      </c>
      <c r="F10" s="290" t="s">
        <v>279</v>
      </c>
      <c r="G10" s="290" t="s">
        <v>280</v>
      </c>
      <c r="H10" s="290" t="s">
        <v>281</v>
      </c>
      <c r="I10" s="290" t="s">
        <v>282</v>
      </c>
      <c r="J10" s="290" t="s">
        <v>283</v>
      </c>
      <c r="K10" s="290" t="s">
        <v>284</v>
      </c>
      <c r="L10" s="290" t="s">
        <v>285</v>
      </c>
      <c r="M10" s="290" t="s">
        <v>834</v>
      </c>
      <c r="N10" s="225" t="s">
        <v>835</v>
      </c>
      <c r="O10" s="225" t="s">
        <v>831</v>
      </c>
      <c r="P10" s="225" t="s">
        <v>832</v>
      </c>
    </row>
    <row r="11" spans="1:16" s="214" customFormat="1" ht="12.75" customHeight="1" x14ac:dyDescent="0.2">
      <c r="A11" s="204" t="s">
        <v>267</v>
      </c>
      <c r="B11" s="204" t="s">
        <v>268</v>
      </c>
      <c r="C11" s="217">
        <v>3</v>
      </c>
      <c r="D11" s="217">
        <v>4</v>
      </c>
      <c r="E11" s="217">
        <v>5</v>
      </c>
      <c r="F11" s="217">
        <v>6</v>
      </c>
      <c r="G11" s="217">
        <v>7</v>
      </c>
      <c r="H11" s="217">
        <v>8</v>
      </c>
      <c r="I11" s="217">
        <v>9</v>
      </c>
      <c r="J11" s="217">
        <v>10</v>
      </c>
      <c r="K11" s="217">
        <v>11</v>
      </c>
      <c r="L11" s="217">
        <v>12</v>
      </c>
      <c r="M11" s="217">
        <v>13</v>
      </c>
      <c r="N11" s="217">
        <v>14</v>
      </c>
      <c r="O11" s="217">
        <v>15</v>
      </c>
      <c r="P11" s="217">
        <v>16</v>
      </c>
    </row>
    <row r="12" spans="1:16" x14ac:dyDescent="0.2">
      <c r="A12" s="8">
        <v>1</v>
      </c>
      <c r="B12" s="9" t="s">
        <v>862</v>
      </c>
      <c r="C12" s="515">
        <v>1883</v>
      </c>
      <c r="D12" s="515">
        <v>1871</v>
      </c>
      <c r="E12" s="515">
        <v>1456</v>
      </c>
      <c r="F12" s="515">
        <v>1453</v>
      </c>
      <c r="G12" s="515">
        <v>1327</v>
      </c>
      <c r="H12" s="515">
        <v>1324</v>
      </c>
      <c r="I12" s="515">
        <v>1249</v>
      </c>
      <c r="J12" s="515">
        <v>1244</v>
      </c>
      <c r="K12" s="515">
        <v>1131</v>
      </c>
      <c r="L12" s="515">
        <v>773</v>
      </c>
      <c r="M12" s="515">
        <v>765</v>
      </c>
      <c r="N12" s="515">
        <v>675</v>
      </c>
      <c r="O12" s="515">
        <v>563</v>
      </c>
      <c r="P12" s="515">
        <v>542</v>
      </c>
    </row>
    <row r="13" spans="1:16" x14ac:dyDescent="0.2">
      <c r="A13" s="8">
        <v>2</v>
      </c>
      <c r="B13" s="9" t="s">
        <v>863</v>
      </c>
      <c r="C13" s="515">
        <v>908</v>
      </c>
      <c r="D13" s="515">
        <v>905</v>
      </c>
      <c r="E13" s="515">
        <v>269</v>
      </c>
      <c r="F13" s="515">
        <v>268</v>
      </c>
      <c r="G13" s="515">
        <v>260</v>
      </c>
      <c r="H13" s="515">
        <v>260</v>
      </c>
      <c r="I13" s="515">
        <v>217</v>
      </c>
      <c r="J13" s="515">
        <v>204</v>
      </c>
      <c r="K13" s="515">
        <v>129</v>
      </c>
      <c r="L13" s="515">
        <v>117</v>
      </c>
      <c r="M13" s="515">
        <v>86</v>
      </c>
      <c r="N13" s="515">
        <v>61</v>
      </c>
      <c r="O13" s="515">
        <v>34</v>
      </c>
      <c r="P13" s="515">
        <v>0</v>
      </c>
    </row>
    <row r="14" spans="1:16" x14ac:dyDescent="0.2">
      <c r="A14" s="8">
        <v>3</v>
      </c>
      <c r="B14" s="9" t="s">
        <v>864</v>
      </c>
      <c r="C14" s="515">
        <v>1314</v>
      </c>
      <c r="D14" s="515">
        <v>1313</v>
      </c>
      <c r="E14" s="515">
        <v>1179</v>
      </c>
      <c r="F14" s="515">
        <v>1177</v>
      </c>
      <c r="G14" s="515">
        <v>1177</v>
      </c>
      <c r="H14" s="515">
        <v>1167</v>
      </c>
      <c r="I14" s="515">
        <v>1167</v>
      </c>
      <c r="J14" s="515">
        <v>1165</v>
      </c>
      <c r="K14" s="515">
        <v>1164</v>
      </c>
      <c r="L14" s="515">
        <v>949</v>
      </c>
      <c r="M14" s="515">
        <v>949</v>
      </c>
      <c r="N14" s="515">
        <v>949</v>
      </c>
      <c r="O14" s="515">
        <v>929</v>
      </c>
      <c r="P14" s="515">
        <v>929</v>
      </c>
    </row>
    <row r="15" spans="1:16" s="139" customFormat="1" ht="12.75" customHeight="1" x14ac:dyDescent="0.2">
      <c r="A15" s="8">
        <v>4</v>
      </c>
      <c r="B15" s="9" t="s">
        <v>865</v>
      </c>
      <c r="C15" s="515">
        <v>645</v>
      </c>
      <c r="D15" s="515">
        <v>645</v>
      </c>
      <c r="E15" s="515">
        <v>389</v>
      </c>
      <c r="F15" s="515">
        <v>385</v>
      </c>
      <c r="G15" s="515">
        <v>385</v>
      </c>
      <c r="H15" s="515">
        <v>385</v>
      </c>
      <c r="I15" s="515">
        <v>385</v>
      </c>
      <c r="J15" s="515">
        <v>385</v>
      </c>
      <c r="K15" s="515">
        <v>295</v>
      </c>
      <c r="L15" s="515">
        <v>295</v>
      </c>
      <c r="M15" s="515">
        <v>166</v>
      </c>
      <c r="N15" s="515">
        <v>35</v>
      </c>
      <c r="O15" s="515">
        <v>0</v>
      </c>
      <c r="P15" s="515">
        <v>0</v>
      </c>
    </row>
    <row r="16" spans="1:16" s="139" customFormat="1" ht="12.75" customHeight="1" x14ac:dyDescent="0.2">
      <c r="A16" s="8">
        <v>5</v>
      </c>
      <c r="B16" s="9" t="s">
        <v>866</v>
      </c>
      <c r="C16" s="516">
        <v>875</v>
      </c>
      <c r="D16" s="516">
        <v>851</v>
      </c>
      <c r="E16" s="516">
        <v>177</v>
      </c>
      <c r="F16" s="516">
        <v>177</v>
      </c>
      <c r="G16" s="516">
        <v>177</v>
      </c>
      <c r="H16" s="516">
        <v>177</v>
      </c>
      <c r="I16" s="516">
        <v>177</v>
      </c>
      <c r="J16" s="515">
        <v>177</v>
      </c>
      <c r="K16" s="515">
        <v>177</v>
      </c>
      <c r="L16" s="515">
        <v>177</v>
      </c>
      <c r="M16" s="515">
        <v>177</v>
      </c>
      <c r="N16" s="515">
        <v>177</v>
      </c>
      <c r="O16" s="515">
        <v>177</v>
      </c>
      <c r="P16" s="515">
        <v>175</v>
      </c>
    </row>
    <row r="17" spans="1:16" s="139" customFormat="1" ht="13.15" customHeight="1" x14ac:dyDescent="0.2">
      <c r="A17" s="8">
        <v>6</v>
      </c>
      <c r="B17" s="9" t="s">
        <v>867</v>
      </c>
      <c r="C17" s="516">
        <v>539</v>
      </c>
      <c r="D17" s="516">
        <v>539</v>
      </c>
      <c r="E17" s="516">
        <v>539</v>
      </c>
      <c r="F17" s="516">
        <v>539</v>
      </c>
      <c r="G17" s="516">
        <v>539</v>
      </c>
      <c r="H17" s="516">
        <v>539</v>
      </c>
      <c r="I17" s="516">
        <v>539</v>
      </c>
      <c r="J17" s="515">
        <v>539</v>
      </c>
      <c r="K17" s="515">
        <v>122</v>
      </c>
      <c r="L17" s="515">
        <v>122</v>
      </c>
      <c r="M17" s="515">
        <v>122</v>
      </c>
      <c r="N17" s="515">
        <v>122</v>
      </c>
      <c r="O17" s="515">
        <v>122</v>
      </c>
      <c r="P17" s="515">
        <v>122</v>
      </c>
    </row>
    <row r="18" spans="1:16" ht="12.75" customHeight="1" x14ac:dyDescent="0.2">
      <c r="A18" s="8">
        <v>7</v>
      </c>
      <c r="B18" s="9" t="s">
        <v>868</v>
      </c>
      <c r="C18" s="515">
        <v>609</v>
      </c>
      <c r="D18" s="515">
        <v>609</v>
      </c>
      <c r="E18" s="515">
        <v>609</v>
      </c>
      <c r="F18" s="515">
        <v>609</v>
      </c>
      <c r="G18" s="515">
        <v>609</v>
      </c>
      <c r="H18" s="515">
        <v>609</v>
      </c>
      <c r="I18" s="515">
        <v>609</v>
      </c>
      <c r="J18" s="515">
        <v>609</v>
      </c>
      <c r="K18" s="515">
        <v>609</v>
      </c>
      <c r="L18" s="515">
        <v>609</v>
      </c>
      <c r="M18" s="515">
        <v>609</v>
      </c>
      <c r="N18" s="515">
        <v>609</v>
      </c>
      <c r="O18" s="515">
        <v>609</v>
      </c>
      <c r="P18" s="515">
        <v>609</v>
      </c>
    </row>
    <row r="19" spans="1:16" x14ac:dyDescent="0.2">
      <c r="A19" s="8">
        <v>8</v>
      </c>
      <c r="B19" s="9" t="s">
        <v>869</v>
      </c>
      <c r="C19" s="515">
        <v>670</v>
      </c>
      <c r="D19" s="515">
        <v>670</v>
      </c>
      <c r="E19" s="515">
        <v>670</v>
      </c>
      <c r="F19" s="515">
        <v>670</v>
      </c>
      <c r="G19" s="515">
        <v>670</v>
      </c>
      <c r="H19" s="515">
        <v>670</v>
      </c>
      <c r="I19" s="515">
        <v>670</v>
      </c>
      <c r="J19" s="515">
        <v>670</v>
      </c>
      <c r="K19" s="515">
        <v>670</v>
      </c>
      <c r="L19" s="515">
        <v>670</v>
      </c>
      <c r="M19" s="515">
        <v>670</v>
      </c>
      <c r="N19" s="515">
        <v>670</v>
      </c>
      <c r="O19" s="515">
        <v>670</v>
      </c>
      <c r="P19" s="515">
        <v>213</v>
      </c>
    </row>
    <row r="20" spans="1:16" x14ac:dyDescent="0.2">
      <c r="A20" s="328">
        <v>9</v>
      </c>
      <c r="B20" s="9" t="s">
        <v>870</v>
      </c>
      <c r="C20" s="515">
        <v>1693</v>
      </c>
      <c r="D20" s="515">
        <v>1693</v>
      </c>
      <c r="E20" s="515">
        <v>1692</v>
      </c>
      <c r="F20" s="515">
        <v>1692</v>
      </c>
      <c r="G20" s="515">
        <v>1692</v>
      </c>
      <c r="H20" s="515">
        <v>1692</v>
      </c>
      <c r="I20" s="515">
        <v>1692</v>
      </c>
      <c r="J20" s="515">
        <v>1692</v>
      </c>
      <c r="K20" s="515">
        <v>1692</v>
      </c>
      <c r="L20" s="515">
        <v>1692</v>
      </c>
      <c r="M20" s="515">
        <v>1692</v>
      </c>
      <c r="N20" s="515">
        <v>1692</v>
      </c>
      <c r="O20" s="515">
        <v>1692</v>
      </c>
      <c r="P20" s="515">
        <v>1692</v>
      </c>
    </row>
    <row r="21" spans="1:16" x14ac:dyDescent="0.2">
      <c r="A21" s="8">
        <v>10</v>
      </c>
      <c r="B21" s="9" t="s">
        <v>871</v>
      </c>
      <c r="C21" s="515">
        <v>642</v>
      </c>
      <c r="D21" s="515">
        <v>641</v>
      </c>
      <c r="E21" s="515">
        <v>639</v>
      </c>
      <c r="F21" s="515">
        <v>639</v>
      </c>
      <c r="G21" s="515">
        <v>639</v>
      </c>
      <c r="H21" s="515">
        <v>639</v>
      </c>
      <c r="I21" s="515">
        <v>639</v>
      </c>
      <c r="J21" s="515">
        <v>639</v>
      </c>
      <c r="K21" s="515">
        <v>639</v>
      </c>
      <c r="L21" s="515">
        <v>639</v>
      </c>
      <c r="M21" s="515">
        <v>639</v>
      </c>
      <c r="N21" s="515">
        <v>639</v>
      </c>
      <c r="O21" s="515">
        <v>639</v>
      </c>
      <c r="P21" s="515">
        <v>639</v>
      </c>
    </row>
    <row r="22" spans="1:16" x14ac:dyDescent="0.2">
      <c r="A22" s="8">
        <v>11</v>
      </c>
      <c r="B22" s="9" t="s">
        <v>872</v>
      </c>
      <c r="C22" s="515">
        <v>938</v>
      </c>
      <c r="D22" s="515">
        <v>938</v>
      </c>
      <c r="E22" s="515">
        <v>938</v>
      </c>
      <c r="F22" s="515">
        <v>938</v>
      </c>
      <c r="G22" s="515">
        <v>938</v>
      </c>
      <c r="H22" s="515">
        <v>938</v>
      </c>
      <c r="I22" s="515">
        <v>938</v>
      </c>
      <c r="J22" s="515">
        <v>938</v>
      </c>
      <c r="K22" s="515">
        <v>938</v>
      </c>
      <c r="L22" s="515">
        <v>938</v>
      </c>
      <c r="M22" s="515">
        <v>938</v>
      </c>
      <c r="N22" s="515">
        <v>938</v>
      </c>
      <c r="O22" s="515">
        <v>938</v>
      </c>
      <c r="P22" s="515">
        <v>938</v>
      </c>
    </row>
    <row r="23" spans="1:16" x14ac:dyDescent="0.2">
      <c r="A23" s="946" t="s">
        <v>15</v>
      </c>
      <c r="B23" s="947"/>
      <c r="C23" s="165">
        <f>SUM(C12:C22)</f>
        <v>10716</v>
      </c>
      <c r="D23" s="165">
        <f t="shared" ref="D23:P23" si="0">SUM(D12:D22)</f>
        <v>10675</v>
      </c>
      <c r="E23" s="165">
        <f t="shared" si="0"/>
        <v>8557</v>
      </c>
      <c r="F23" s="165">
        <f t="shared" si="0"/>
        <v>8547</v>
      </c>
      <c r="G23" s="165">
        <f t="shared" si="0"/>
        <v>8413</v>
      </c>
      <c r="H23" s="165">
        <f t="shared" si="0"/>
        <v>8400</v>
      </c>
      <c r="I23" s="165">
        <f t="shared" si="0"/>
        <v>8282</v>
      </c>
      <c r="J23" s="165">
        <f t="shared" si="0"/>
        <v>8262</v>
      </c>
      <c r="K23" s="165">
        <f t="shared" si="0"/>
        <v>7566</v>
      </c>
      <c r="L23" s="165">
        <f t="shared" si="0"/>
        <v>6981</v>
      </c>
      <c r="M23" s="165">
        <f t="shared" si="0"/>
        <v>6813</v>
      </c>
      <c r="N23" s="165">
        <f t="shared" si="0"/>
        <v>6567</v>
      </c>
      <c r="O23" s="165">
        <f t="shared" si="0"/>
        <v>6373</v>
      </c>
      <c r="P23" s="165">
        <f t="shared" si="0"/>
        <v>5859</v>
      </c>
    </row>
    <row r="26" spans="1:16" ht="12.75" customHeight="1" x14ac:dyDescent="0.2">
      <c r="I26" s="387"/>
      <c r="J26" s="387"/>
      <c r="K26" s="387"/>
      <c r="L26" s="387"/>
      <c r="M26" s="387"/>
      <c r="N26" s="212"/>
      <c r="P26" s="403" t="s">
        <v>11</v>
      </c>
    </row>
    <row r="27" spans="1:16" ht="12.75" customHeight="1" x14ac:dyDescent="0.2">
      <c r="I27" s="387"/>
      <c r="J27" s="387"/>
      <c r="K27" s="387"/>
      <c r="L27" s="387"/>
      <c r="M27" s="387"/>
      <c r="N27" s="387"/>
      <c r="P27" s="403" t="s">
        <v>877</v>
      </c>
    </row>
    <row r="28" spans="1:16" ht="12.75" customHeight="1" x14ac:dyDescent="0.2">
      <c r="I28" s="387"/>
      <c r="J28" s="387"/>
      <c r="K28" s="387"/>
      <c r="L28" s="387"/>
      <c r="M28" s="387"/>
      <c r="N28" s="212"/>
      <c r="P28" s="403" t="s">
        <v>879</v>
      </c>
    </row>
    <row r="29" spans="1:16" x14ac:dyDescent="0.2">
      <c r="A29" s="207" t="s">
        <v>10</v>
      </c>
      <c r="H29" s="887" t="s">
        <v>82</v>
      </c>
      <c r="I29" s="887"/>
      <c r="J29" s="887"/>
      <c r="K29" s="887"/>
    </row>
  </sheetData>
  <mergeCells count="12">
    <mergeCell ref="H29:K29"/>
    <mergeCell ref="H1:I1"/>
    <mergeCell ref="A3:M3"/>
    <mergeCell ref="A4:M4"/>
    <mergeCell ref="A9:A10"/>
    <mergeCell ref="B9:B10"/>
    <mergeCell ref="E9:P9"/>
    <mergeCell ref="D2:G2"/>
    <mergeCell ref="C9:C10"/>
    <mergeCell ref="D9:D10"/>
    <mergeCell ref="K8:P8"/>
    <mergeCell ref="A23:B23"/>
  </mergeCells>
  <printOptions horizontalCentered="1" verticalCentered="1"/>
  <pageMargins left="0.70866141732283505" right="0.70866141732283505" top="0.23622047244094499" bottom="0" header="0.31496062992126" footer="0.31496062992126"/>
  <pageSetup paperSize="9" scale="88"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view="pageBreakPreview" topLeftCell="A4" zoomScale="90" zoomScaleNormal="100" zoomScaleSheetLayoutView="90" workbookViewId="0">
      <selection activeCell="B23" sqref="B23:P23"/>
    </sheetView>
  </sheetViews>
  <sheetFormatPr defaultRowHeight="12.75" x14ac:dyDescent="0.2"/>
  <cols>
    <col min="1" max="1" width="8.5703125" style="207" customWidth="1"/>
    <col min="2" max="2" width="20.5703125" style="207" bestFit="1" customWidth="1"/>
    <col min="3" max="3" width="11.140625" style="207" customWidth="1"/>
    <col min="4" max="4" width="16.28515625" style="207" customWidth="1"/>
    <col min="5" max="6" width="9.140625" style="207" customWidth="1"/>
    <col min="7" max="7" width="7.85546875" style="207" customWidth="1"/>
    <col min="8" max="8" width="8.42578125" style="207" customWidth="1"/>
    <col min="9" max="9" width="9.28515625" style="207" customWidth="1"/>
    <col min="10" max="10" width="10.28515625" style="207" customWidth="1"/>
    <col min="11" max="11" width="9.140625" style="207" customWidth="1"/>
    <col min="12" max="12" width="10.140625" style="207" customWidth="1"/>
    <col min="13" max="13" width="11" style="207" customWidth="1"/>
    <col min="14" max="16384" width="9.140625" style="207"/>
  </cols>
  <sheetData>
    <row r="1" spans="1:16" x14ac:dyDescent="0.2">
      <c r="H1" s="887"/>
      <c r="I1" s="887"/>
      <c r="L1" s="952" t="s">
        <v>561</v>
      </c>
      <c r="M1" s="952"/>
    </row>
    <row r="2" spans="1:16" x14ac:dyDescent="0.2">
      <c r="C2" s="887" t="s">
        <v>692</v>
      </c>
      <c r="D2" s="887"/>
      <c r="E2" s="887"/>
      <c r="F2" s="887"/>
      <c r="G2" s="887"/>
      <c r="H2" s="887"/>
      <c r="I2" s="887"/>
      <c r="J2" s="887"/>
      <c r="L2" s="210"/>
    </row>
    <row r="3" spans="1:16" s="211" customFormat="1" ht="15.75" x14ac:dyDescent="0.25">
      <c r="A3" s="944" t="s">
        <v>691</v>
      </c>
      <c r="B3" s="944"/>
      <c r="C3" s="944"/>
      <c r="D3" s="944"/>
      <c r="E3" s="944"/>
      <c r="F3" s="944"/>
      <c r="G3" s="944"/>
      <c r="H3" s="944"/>
      <c r="I3" s="944"/>
      <c r="J3" s="944"/>
      <c r="K3" s="944"/>
      <c r="L3" s="944"/>
      <c r="M3" s="944"/>
    </row>
    <row r="4" spans="1:16" s="211" customFormat="1" ht="20.25" customHeight="1" x14ac:dyDescent="0.25">
      <c r="A4" s="944" t="s">
        <v>693</v>
      </c>
      <c r="B4" s="944"/>
      <c r="C4" s="944"/>
      <c r="D4" s="944"/>
      <c r="E4" s="944"/>
      <c r="F4" s="944"/>
      <c r="G4" s="944"/>
      <c r="H4" s="944"/>
      <c r="I4" s="944"/>
      <c r="J4" s="944"/>
      <c r="K4" s="944"/>
      <c r="L4" s="944"/>
      <c r="M4" s="944"/>
    </row>
    <row r="6" spans="1:16" ht="15" x14ac:dyDescent="0.3">
      <c r="A6" s="202" t="s">
        <v>873</v>
      </c>
      <c r="B6" s="202"/>
      <c r="C6" s="213"/>
      <c r="D6" s="213"/>
      <c r="E6" s="213"/>
      <c r="F6" s="213"/>
      <c r="G6" s="213"/>
      <c r="H6" s="213"/>
      <c r="I6" s="213"/>
      <c r="J6" s="213"/>
    </row>
    <row r="7" spans="1:16" s="214" customFormat="1" ht="15" customHeight="1" x14ac:dyDescent="0.2">
      <c r="C7" s="207"/>
      <c r="D7" s="207"/>
      <c r="E7" s="207"/>
      <c r="F7" s="207"/>
      <c r="G7" s="207"/>
      <c r="H7" s="207"/>
      <c r="I7" s="207"/>
      <c r="J7" s="207"/>
      <c r="K7" s="747" t="s">
        <v>820</v>
      </c>
      <c r="L7" s="747"/>
      <c r="M7" s="747"/>
      <c r="N7" s="747"/>
      <c r="O7" s="747"/>
      <c r="P7" s="747"/>
    </row>
    <row r="8" spans="1:16" s="214" customFormat="1" ht="20.25" customHeight="1" x14ac:dyDescent="0.2">
      <c r="A8" s="842" t="s">
        <v>1</v>
      </c>
      <c r="B8" s="842" t="s">
        <v>2</v>
      </c>
      <c r="C8" s="850" t="s">
        <v>276</v>
      </c>
      <c r="D8" s="850" t="s">
        <v>560</v>
      </c>
      <c r="E8" s="953" t="s">
        <v>745</v>
      </c>
      <c r="F8" s="953"/>
      <c r="G8" s="953"/>
      <c r="H8" s="953"/>
      <c r="I8" s="953"/>
      <c r="J8" s="953"/>
      <c r="K8" s="953"/>
      <c r="L8" s="953"/>
      <c r="M8" s="953"/>
      <c r="N8" s="953"/>
      <c r="O8" s="953"/>
      <c r="P8" s="953"/>
    </row>
    <row r="9" spans="1:16" s="214" customFormat="1" ht="35.25" customHeight="1" x14ac:dyDescent="0.2">
      <c r="A9" s="843"/>
      <c r="B9" s="843"/>
      <c r="C9" s="851"/>
      <c r="D9" s="851"/>
      <c r="E9" s="290" t="s">
        <v>833</v>
      </c>
      <c r="F9" s="290" t="s">
        <v>279</v>
      </c>
      <c r="G9" s="290" t="s">
        <v>280</v>
      </c>
      <c r="H9" s="290" t="s">
        <v>281</v>
      </c>
      <c r="I9" s="290" t="s">
        <v>282</v>
      </c>
      <c r="J9" s="290" t="s">
        <v>283</v>
      </c>
      <c r="K9" s="290" t="s">
        <v>284</v>
      </c>
      <c r="L9" s="290" t="s">
        <v>285</v>
      </c>
      <c r="M9" s="290" t="s">
        <v>834</v>
      </c>
      <c r="N9" s="225" t="s">
        <v>835</v>
      </c>
      <c r="O9" s="225" t="s">
        <v>831</v>
      </c>
      <c r="P9" s="225" t="s">
        <v>832</v>
      </c>
    </row>
    <row r="10" spans="1:16" s="214" customFormat="1" ht="12.75" customHeight="1" x14ac:dyDescent="0.2">
      <c r="A10" s="204" t="s">
        <v>267</v>
      </c>
      <c r="B10" s="204" t="s">
        <v>268</v>
      </c>
      <c r="C10" s="217">
        <v>3</v>
      </c>
      <c r="D10" s="217">
        <v>4</v>
      </c>
      <c r="E10" s="217">
        <v>5</v>
      </c>
      <c r="F10" s="217">
        <v>6</v>
      </c>
      <c r="G10" s="217">
        <v>7</v>
      </c>
      <c r="H10" s="217">
        <v>8</v>
      </c>
      <c r="I10" s="217">
        <v>9</v>
      </c>
      <c r="J10" s="217">
        <v>10</v>
      </c>
      <c r="K10" s="217">
        <v>11</v>
      </c>
      <c r="L10" s="217">
        <v>12</v>
      </c>
      <c r="M10" s="217">
        <v>13</v>
      </c>
      <c r="N10" s="217">
        <v>14</v>
      </c>
      <c r="O10" s="217">
        <v>15</v>
      </c>
      <c r="P10" s="217">
        <v>16</v>
      </c>
    </row>
    <row r="11" spans="1:16" x14ac:dyDescent="0.2">
      <c r="A11" s="8">
        <v>1</v>
      </c>
      <c r="B11" s="9" t="s">
        <v>862</v>
      </c>
      <c r="C11" s="515">
        <f>'AT-3'!G9</f>
        <v>1978</v>
      </c>
      <c r="D11" s="949" t="s">
        <v>934</v>
      </c>
      <c r="E11" s="577">
        <v>0</v>
      </c>
      <c r="F11" s="577">
        <v>0</v>
      </c>
      <c r="G11" s="577">
        <v>0</v>
      </c>
      <c r="H11" s="577">
        <v>0</v>
      </c>
      <c r="I11" s="577">
        <v>0</v>
      </c>
      <c r="J11" s="577">
        <v>0</v>
      </c>
      <c r="K11" s="577">
        <v>0</v>
      </c>
      <c r="L11" s="577">
        <v>0</v>
      </c>
      <c r="M11" s="577">
        <v>0</v>
      </c>
      <c r="N11" s="577">
        <v>1</v>
      </c>
      <c r="O11" s="577">
        <v>1</v>
      </c>
      <c r="P11" s="577">
        <v>4</v>
      </c>
    </row>
    <row r="12" spans="1:16" x14ac:dyDescent="0.2">
      <c r="A12" s="8">
        <v>2</v>
      </c>
      <c r="B12" s="9" t="s">
        <v>863</v>
      </c>
      <c r="C12" s="515">
        <f>'AT-3'!G10</f>
        <v>937</v>
      </c>
      <c r="D12" s="950"/>
      <c r="E12" s="577">
        <v>0</v>
      </c>
      <c r="F12" s="577">
        <v>0</v>
      </c>
      <c r="G12" s="577">
        <v>0</v>
      </c>
      <c r="H12" s="577">
        <v>0</v>
      </c>
      <c r="I12" s="577">
        <v>0</v>
      </c>
      <c r="J12" s="577">
        <v>0</v>
      </c>
      <c r="K12" s="577">
        <v>0</v>
      </c>
      <c r="L12" s="577">
        <v>0</v>
      </c>
      <c r="M12" s="577">
        <v>0</v>
      </c>
      <c r="N12" s="577">
        <v>0</v>
      </c>
      <c r="O12" s="577">
        <v>0</v>
      </c>
      <c r="P12" s="577">
        <v>0</v>
      </c>
    </row>
    <row r="13" spans="1:16" x14ac:dyDescent="0.2">
      <c r="A13" s="8">
        <v>3</v>
      </c>
      <c r="B13" s="9" t="s">
        <v>864</v>
      </c>
      <c r="C13" s="515">
        <f>'AT-3'!G11</f>
        <v>1393</v>
      </c>
      <c r="D13" s="950"/>
      <c r="E13" s="577">
        <v>0</v>
      </c>
      <c r="F13" s="577">
        <v>0</v>
      </c>
      <c r="G13" s="577">
        <v>0</v>
      </c>
      <c r="H13" s="577">
        <v>0</v>
      </c>
      <c r="I13" s="577">
        <v>0</v>
      </c>
      <c r="J13" s="577">
        <v>0</v>
      </c>
      <c r="K13" s="577">
        <v>0</v>
      </c>
      <c r="L13" s="577">
        <v>0</v>
      </c>
      <c r="M13" s="577">
        <v>0</v>
      </c>
      <c r="N13" s="577">
        <v>0</v>
      </c>
      <c r="O13" s="577">
        <v>0</v>
      </c>
      <c r="P13" s="577">
        <v>72</v>
      </c>
    </row>
    <row r="14" spans="1:16" s="139" customFormat="1" x14ac:dyDescent="0.2">
      <c r="A14" s="8">
        <v>4</v>
      </c>
      <c r="B14" s="9" t="s">
        <v>865</v>
      </c>
      <c r="C14" s="515">
        <f>'AT-3'!G12</f>
        <v>814</v>
      </c>
      <c r="D14" s="950"/>
      <c r="E14" s="577">
        <v>0</v>
      </c>
      <c r="F14" s="577">
        <v>0</v>
      </c>
      <c r="G14" s="577">
        <v>0</v>
      </c>
      <c r="H14" s="577">
        <v>0</v>
      </c>
      <c r="I14" s="577">
        <v>0</v>
      </c>
      <c r="J14" s="577">
        <v>0</v>
      </c>
      <c r="K14" s="577">
        <v>0</v>
      </c>
      <c r="L14" s="577">
        <v>0</v>
      </c>
      <c r="M14" s="577">
        <v>0</v>
      </c>
      <c r="N14" s="577">
        <v>0</v>
      </c>
      <c r="O14" s="577">
        <v>0</v>
      </c>
      <c r="P14" s="577">
        <v>0</v>
      </c>
    </row>
    <row r="15" spans="1:16" s="139" customFormat="1" x14ac:dyDescent="0.2">
      <c r="A15" s="8">
        <v>5</v>
      </c>
      <c r="B15" s="9" t="s">
        <v>866</v>
      </c>
      <c r="C15" s="515">
        <f>'AT-3'!G13</f>
        <v>977</v>
      </c>
      <c r="D15" s="950"/>
      <c r="E15" s="577">
        <v>0</v>
      </c>
      <c r="F15" s="577">
        <v>0</v>
      </c>
      <c r="G15" s="577">
        <v>0</v>
      </c>
      <c r="H15" s="577">
        <v>0</v>
      </c>
      <c r="I15" s="577">
        <v>0</v>
      </c>
      <c r="J15" s="577">
        <v>0</v>
      </c>
      <c r="K15" s="577">
        <v>0</v>
      </c>
      <c r="L15" s="577">
        <v>0</v>
      </c>
      <c r="M15" s="577">
        <v>0</v>
      </c>
      <c r="N15" s="577">
        <v>0</v>
      </c>
      <c r="O15" s="577">
        <v>0</v>
      </c>
      <c r="P15" s="577">
        <v>0</v>
      </c>
    </row>
    <row r="16" spans="1:16" s="139" customFormat="1" x14ac:dyDescent="0.2">
      <c r="A16" s="8">
        <v>6</v>
      </c>
      <c r="B16" s="9" t="s">
        <v>867</v>
      </c>
      <c r="C16" s="515">
        <f>'AT-3'!G14</f>
        <v>550</v>
      </c>
      <c r="D16" s="950"/>
      <c r="E16" s="577">
        <v>0</v>
      </c>
      <c r="F16" s="577">
        <v>0</v>
      </c>
      <c r="G16" s="577">
        <v>0</v>
      </c>
      <c r="H16" s="577">
        <v>0</v>
      </c>
      <c r="I16" s="577">
        <v>0</v>
      </c>
      <c r="J16" s="577">
        <v>0</v>
      </c>
      <c r="K16" s="577">
        <v>0</v>
      </c>
      <c r="L16" s="577">
        <v>0</v>
      </c>
      <c r="M16" s="577">
        <v>0</v>
      </c>
      <c r="N16" s="577">
        <v>0</v>
      </c>
      <c r="O16" s="577">
        <v>0</v>
      </c>
      <c r="P16" s="577">
        <v>0</v>
      </c>
    </row>
    <row r="17" spans="1:16" x14ac:dyDescent="0.2">
      <c r="A17" s="8">
        <v>7</v>
      </c>
      <c r="B17" s="9" t="s">
        <v>868</v>
      </c>
      <c r="C17" s="515">
        <f>'AT-3'!G15</f>
        <v>623</v>
      </c>
      <c r="D17" s="950"/>
      <c r="E17" s="577">
        <v>0</v>
      </c>
      <c r="F17" s="577">
        <v>0</v>
      </c>
      <c r="G17" s="577">
        <v>0</v>
      </c>
      <c r="H17" s="577">
        <v>0</v>
      </c>
      <c r="I17" s="577">
        <v>0</v>
      </c>
      <c r="J17" s="577">
        <v>0</v>
      </c>
      <c r="K17" s="577">
        <v>0</v>
      </c>
      <c r="L17" s="577">
        <v>0</v>
      </c>
      <c r="M17" s="577">
        <v>0</v>
      </c>
      <c r="N17" s="577">
        <v>0</v>
      </c>
      <c r="O17" s="577">
        <v>0</v>
      </c>
      <c r="P17" s="577">
        <v>0</v>
      </c>
    </row>
    <row r="18" spans="1:16" x14ac:dyDescent="0.2">
      <c r="A18" s="8">
        <v>8</v>
      </c>
      <c r="B18" s="9" t="s">
        <v>869</v>
      </c>
      <c r="C18" s="515">
        <f>'AT-3'!G16</f>
        <v>802</v>
      </c>
      <c r="D18" s="950"/>
      <c r="E18" s="577">
        <v>0</v>
      </c>
      <c r="F18" s="577">
        <v>0</v>
      </c>
      <c r="G18" s="577">
        <v>0</v>
      </c>
      <c r="H18" s="577">
        <v>13</v>
      </c>
      <c r="I18" s="577">
        <v>120</v>
      </c>
      <c r="J18" s="577">
        <v>102</v>
      </c>
      <c r="K18" s="577">
        <v>86</v>
      </c>
      <c r="L18" s="577">
        <v>59</v>
      </c>
      <c r="M18" s="577">
        <v>22</v>
      </c>
      <c r="N18" s="577">
        <v>0</v>
      </c>
      <c r="O18" s="577">
        <v>3</v>
      </c>
      <c r="P18" s="577">
        <v>13</v>
      </c>
    </row>
    <row r="19" spans="1:16" x14ac:dyDescent="0.2">
      <c r="A19" s="328">
        <v>9</v>
      </c>
      <c r="B19" s="9" t="s">
        <v>870</v>
      </c>
      <c r="C19" s="515">
        <f>'AT-3'!G17</f>
        <v>1881</v>
      </c>
      <c r="D19" s="950"/>
      <c r="E19" s="577">
        <v>0</v>
      </c>
      <c r="F19" s="577">
        <v>0</v>
      </c>
      <c r="G19" s="577">
        <v>0</v>
      </c>
      <c r="H19" s="577">
        <v>0</v>
      </c>
      <c r="I19" s="577">
        <v>0</v>
      </c>
      <c r="J19" s="577">
        <v>0</v>
      </c>
      <c r="K19" s="577">
        <v>0</v>
      </c>
      <c r="L19" s="577">
        <v>0</v>
      </c>
      <c r="M19" s="577">
        <v>0</v>
      </c>
      <c r="N19" s="577">
        <v>0</v>
      </c>
      <c r="O19" s="577">
        <v>0</v>
      </c>
      <c r="P19" s="577">
        <v>0</v>
      </c>
    </row>
    <row r="20" spans="1:16" x14ac:dyDescent="0.2">
      <c r="A20" s="8">
        <v>10</v>
      </c>
      <c r="B20" s="9" t="s">
        <v>871</v>
      </c>
      <c r="C20" s="515">
        <f>'AT-3'!G18</f>
        <v>669</v>
      </c>
      <c r="D20" s="950"/>
      <c r="E20" s="577">
        <v>0</v>
      </c>
      <c r="F20" s="577">
        <v>0</v>
      </c>
      <c r="G20" s="577">
        <v>0</v>
      </c>
      <c r="H20" s="577">
        <v>0</v>
      </c>
      <c r="I20" s="577">
        <v>0</v>
      </c>
      <c r="J20" s="577">
        <v>0</v>
      </c>
      <c r="K20" s="577">
        <v>0</v>
      </c>
      <c r="L20" s="577">
        <v>0</v>
      </c>
      <c r="M20" s="577">
        <v>0</v>
      </c>
      <c r="N20" s="577">
        <v>0</v>
      </c>
      <c r="O20" s="577">
        <v>0</v>
      </c>
      <c r="P20" s="577">
        <v>0</v>
      </c>
    </row>
    <row r="21" spans="1:16" x14ac:dyDescent="0.2">
      <c r="A21" s="8">
        <v>11</v>
      </c>
      <c r="B21" s="9" t="s">
        <v>872</v>
      </c>
      <c r="C21" s="515">
        <f>'AT-3'!G19</f>
        <v>973</v>
      </c>
      <c r="D21" s="950"/>
      <c r="E21" s="577">
        <v>0</v>
      </c>
      <c r="F21" s="577">
        <v>0</v>
      </c>
      <c r="G21" s="577">
        <v>0</v>
      </c>
      <c r="H21" s="577">
        <v>0</v>
      </c>
      <c r="I21" s="577">
        <v>0</v>
      </c>
      <c r="J21" s="577">
        <v>0</v>
      </c>
      <c r="K21" s="577">
        <v>0</v>
      </c>
      <c r="L21" s="577">
        <v>0</v>
      </c>
      <c r="M21" s="577">
        <v>0</v>
      </c>
      <c r="N21" s="577">
        <v>0</v>
      </c>
      <c r="O21" s="577">
        <v>0</v>
      </c>
      <c r="P21" s="577">
        <v>0</v>
      </c>
    </row>
    <row r="22" spans="1:16" x14ac:dyDescent="0.2">
      <c r="A22" s="89" t="s">
        <v>15</v>
      </c>
      <c r="B22" s="89"/>
      <c r="C22" s="225">
        <f t="shared" ref="C22" si="0">SUM(C11:C21)</f>
        <v>11597</v>
      </c>
      <c r="D22" s="951"/>
      <c r="E22" s="578">
        <f>SUM(E11:E21)</f>
        <v>0</v>
      </c>
      <c r="F22" s="578">
        <f t="shared" ref="F22:P22" si="1">SUM(F11:F21)</f>
        <v>0</v>
      </c>
      <c r="G22" s="578">
        <f t="shared" si="1"/>
        <v>0</v>
      </c>
      <c r="H22" s="578">
        <f t="shared" si="1"/>
        <v>13</v>
      </c>
      <c r="I22" s="578">
        <f t="shared" si="1"/>
        <v>120</v>
      </c>
      <c r="J22" s="578">
        <f t="shared" si="1"/>
        <v>102</v>
      </c>
      <c r="K22" s="578">
        <f t="shared" si="1"/>
        <v>86</v>
      </c>
      <c r="L22" s="578">
        <f t="shared" si="1"/>
        <v>59</v>
      </c>
      <c r="M22" s="578">
        <f t="shared" si="1"/>
        <v>22</v>
      </c>
      <c r="N22" s="578">
        <f t="shared" si="1"/>
        <v>1</v>
      </c>
      <c r="O22" s="578">
        <f t="shared" si="1"/>
        <v>4</v>
      </c>
      <c r="P22" s="578">
        <f t="shared" si="1"/>
        <v>89</v>
      </c>
    </row>
    <row r="23" spans="1:16" s="387" customFormat="1" ht="107.25" customHeight="1" x14ac:dyDescent="0.2">
      <c r="A23" s="576" t="s">
        <v>928</v>
      </c>
      <c r="B23" s="948" t="s">
        <v>935</v>
      </c>
      <c r="C23" s="948"/>
      <c r="D23" s="948"/>
      <c r="E23" s="948"/>
      <c r="F23" s="948"/>
      <c r="G23" s="948"/>
      <c r="H23" s="948"/>
      <c r="I23" s="948"/>
      <c r="J23" s="948"/>
      <c r="K23" s="948"/>
      <c r="L23" s="948"/>
      <c r="M23" s="948"/>
      <c r="N23" s="948"/>
      <c r="O23" s="948"/>
      <c r="P23" s="948"/>
    </row>
    <row r="24" spans="1:16" x14ac:dyDescent="0.2">
      <c r="A24" s="95"/>
      <c r="B24" s="95"/>
      <c r="C24" s="575"/>
      <c r="D24" s="575"/>
      <c r="E24" s="575"/>
      <c r="F24" s="575"/>
      <c r="G24" s="575"/>
      <c r="H24" s="575"/>
      <c r="I24" s="575"/>
      <c r="J24" s="575"/>
      <c r="K24" s="575"/>
      <c r="L24" s="575"/>
      <c r="M24" s="575"/>
      <c r="N24" s="575"/>
      <c r="O24" s="575"/>
      <c r="P24" s="575"/>
    </row>
    <row r="25" spans="1:16" x14ac:dyDescent="0.2">
      <c r="A25" s="95"/>
      <c r="B25" s="95"/>
      <c r="C25" s="575"/>
      <c r="D25" s="575"/>
      <c r="E25" s="575"/>
      <c r="F25" s="575"/>
      <c r="G25" s="575"/>
      <c r="H25" s="575"/>
      <c r="I25" s="575"/>
      <c r="J25" s="575"/>
      <c r="K25" s="575"/>
      <c r="L25" s="575"/>
      <c r="M25" s="575"/>
      <c r="N25" s="575"/>
      <c r="O25" s="575"/>
      <c r="P25" s="575"/>
    </row>
    <row r="28" spans="1:16" ht="12.75" customHeight="1" x14ac:dyDescent="0.2">
      <c r="I28" s="387"/>
      <c r="J28" s="387"/>
      <c r="K28" s="387"/>
      <c r="L28" s="387"/>
      <c r="M28" s="387"/>
      <c r="P28" s="403" t="s">
        <v>11</v>
      </c>
    </row>
    <row r="29" spans="1:16" ht="12.75" customHeight="1" x14ac:dyDescent="0.2">
      <c r="I29" s="387"/>
      <c r="J29" s="387"/>
      <c r="K29" s="387"/>
      <c r="L29" s="387"/>
      <c r="M29" s="387"/>
      <c r="P29" s="403" t="s">
        <v>877</v>
      </c>
    </row>
    <row r="30" spans="1:16" ht="12.75" customHeight="1" x14ac:dyDescent="0.2">
      <c r="I30" s="387"/>
      <c r="J30" s="387"/>
      <c r="K30" s="387"/>
      <c r="L30" s="387"/>
      <c r="M30" s="387"/>
      <c r="P30" s="403" t="s">
        <v>879</v>
      </c>
    </row>
    <row r="31" spans="1:16" x14ac:dyDescent="0.2">
      <c r="A31" s="207" t="s">
        <v>10</v>
      </c>
      <c r="I31" s="212"/>
      <c r="J31" s="212"/>
      <c r="K31" s="212"/>
      <c r="L31" s="212" t="s">
        <v>82</v>
      </c>
    </row>
  </sheetData>
  <mergeCells count="13">
    <mergeCell ref="B23:P23"/>
    <mergeCell ref="D11:D22"/>
    <mergeCell ref="L1:M1"/>
    <mergeCell ref="H1:I1"/>
    <mergeCell ref="A3:M3"/>
    <mergeCell ref="A4:M4"/>
    <mergeCell ref="A8:A9"/>
    <mergeCell ref="B8:B9"/>
    <mergeCell ref="C8:C9"/>
    <mergeCell ref="D8:D9"/>
    <mergeCell ref="C2:J2"/>
    <mergeCell ref="E8:P8"/>
    <mergeCell ref="K7:P7"/>
  </mergeCells>
  <printOptions horizontalCentered="1" verticalCentered="1"/>
  <pageMargins left="0.70866141732283505" right="0.70866141732283505" top="0.23622047244094499" bottom="0" header="0.31496062992126" footer="0.31496062992126"/>
  <pageSetup paperSize="9" scale="79"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view="pageBreakPreview" topLeftCell="A4" zoomScale="80" zoomScaleNormal="80" zoomScaleSheetLayoutView="80" workbookViewId="0">
      <selection activeCell="P22" sqref="P22"/>
    </sheetView>
  </sheetViews>
  <sheetFormatPr defaultRowHeight="12.75" x14ac:dyDescent="0.2"/>
  <cols>
    <col min="1" max="1" width="6.85546875" customWidth="1"/>
    <col min="2" max="2" width="22.28515625" customWidth="1"/>
    <col min="4" max="4" width="8.42578125" customWidth="1"/>
    <col min="5" max="5" width="12.85546875" customWidth="1"/>
    <col min="6" max="6" width="16" customWidth="1"/>
    <col min="7" max="7" width="15.28515625" customWidth="1"/>
    <col min="8" max="8" width="17" customWidth="1"/>
    <col min="9" max="9" width="18" customWidth="1"/>
    <col min="10" max="10" width="11.140625" customWidth="1"/>
    <col min="11" max="11" width="12.7109375" customWidth="1"/>
    <col min="12" max="12" width="11.42578125" customWidth="1"/>
    <col min="13" max="13" width="15.42578125" customWidth="1"/>
  </cols>
  <sheetData>
    <row r="1" spans="1:16" ht="18" x14ac:dyDescent="0.35">
      <c r="C1" s="725" t="s">
        <v>0</v>
      </c>
      <c r="D1" s="725"/>
      <c r="E1" s="725"/>
      <c r="F1" s="725"/>
      <c r="G1" s="725"/>
      <c r="H1" s="725"/>
      <c r="I1" s="725"/>
      <c r="J1" s="228"/>
      <c r="K1" s="228"/>
      <c r="L1" s="941" t="s">
        <v>543</v>
      </c>
      <c r="M1" s="941"/>
      <c r="N1" s="228"/>
      <c r="O1" s="228"/>
      <c r="P1" s="228"/>
    </row>
    <row r="2" spans="1:16" ht="21" x14ac:dyDescent="0.35">
      <c r="B2" s="726" t="s">
        <v>651</v>
      </c>
      <c r="C2" s="726"/>
      <c r="D2" s="726"/>
      <c r="E2" s="726"/>
      <c r="F2" s="726"/>
      <c r="G2" s="726"/>
      <c r="H2" s="726"/>
      <c r="I2" s="726"/>
      <c r="J2" s="726"/>
      <c r="K2" s="726"/>
      <c r="L2" s="726"/>
      <c r="M2" s="229"/>
      <c r="N2" s="229"/>
      <c r="O2" s="229"/>
      <c r="P2" s="229"/>
    </row>
    <row r="3" spans="1:16" ht="21" x14ac:dyDescent="0.35">
      <c r="C3" s="200"/>
      <c r="D3" s="200"/>
      <c r="E3" s="200"/>
      <c r="F3" s="200"/>
      <c r="G3" s="200"/>
      <c r="H3" s="200"/>
      <c r="I3" s="200"/>
      <c r="J3" s="200"/>
      <c r="K3" s="200"/>
      <c r="L3" s="200"/>
      <c r="M3" s="200"/>
      <c r="N3" s="229"/>
      <c r="O3" s="229"/>
      <c r="P3" s="229"/>
    </row>
    <row r="4" spans="1:16" ht="20.25" customHeight="1" x14ac:dyDescent="0.2">
      <c r="A4" s="955" t="s">
        <v>542</v>
      </c>
      <c r="B4" s="955"/>
      <c r="C4" s="955"/>
      <c r="D4" s="955"/>
      <c r="E4" s="955"/>
      <c r="F4" s="955"/>
      <c r="G4" s="955"/>
      <c r="H4" s="955"/>
      <c r="I4" s="955"/>
      <c r="J4" s="955"/>
      <c r="K4" s="955"/>
      <c r="L4" s="955"/>
      <c r="M4" s="955"/>
    </row>
    <row r="5" spans="1:16" ht="20.25" customHeight="1" x14ac:dyDescent="0.2">
      <c r="A5" s="956" t="s">
        <v>874</v>
      </c>
      <c r="B5" s="956"/>
      <c r="C5" s="956"/>
      <c r="D5" s="956"/>
      <c r="E5" s="956"/>
      <c r="F5" s="956"/>
      <c r="G5" s="956"/>
      <c r="H5" s="728" t="s">
        <v>820</v>
      </c>
      <c r="I5" s="728"/>
      <c r="J5" s="728"/>
      <c r="K5" s="728"/>
      <c r="L5" s="728"/>
      <c r="M5" s="728"/>
      <c r="N5" s="100"/>
    </row>
    <row r="6" spans="1:16" ht="15" customHeight="1" x14ac:dyDescent="0.2">
      <c r="A6" s="835" t="s">
        <v>72</v>
      </c>
      <c r="B6" s="835" t="s">
        <v>297</v>
      </c>
      <c r="C6" s="957" t="s">
        <v>429</v>
      </c>
      <c r="D6" s="958"/>
      <c r="E6" s="958"/>
      <c r="F6" s="958"/>
      <c r="G6" s="959"/>
      <c r="H6" s="840" t="s">
        <v>426</v>
      </c>
      <c r="I6" s="840"/>
      <c r="J6" s="840"/>
      <c r="K6" s="840"/>
      <c r="L6" s="840"/>
      <c r="M6" s="835" t="s">
        <v>298</v>
      </c>
    </row>
    <row r="7" spans="1:16" ht="12.75" customHeight="1" x14ac:dyDescent="0.2">
      <c r="A7" s="836"/>
      <c r="B7" s="836"/>
      <c r="C7" s="960"/>
      <c r="D7" s="961"/>
      <c r="E7" s="961"/>
      <c r="F7" s="961"/>
      <c r="G7" s="962"/>
      <c r="H7" s="840"/>
      <c r="I7" s="840"/>
      <c r="J7" s="840"/>
      <c r="K7" s="840"/>
      <c r="L7" s="840"/>
      <c r="M7" s="836"/>
    </row>
    <row r="8" spans="1:16" ht="5.25" customHeight="1" x14ac:dyDescent="0.2">
      <c r="A8" s="836"/>
      <c r="B8" s="836"/>
      <c r="C8" s="960"/>
      <c r="D8" s="961"/>
      <c r="E8" s="961"/>
      <c r="F8" s="961"/>
      <c r="G8" s="962"/>
      <c r="H8" s="840"/>
      <c r="I8" s="840"/>
      <c r="J8" s="840"/>
      <c r="K8" s="840"/>
      <c r="L8" s="840"/>
      <c r="M8" s="836"/>
    </row>
    <row r="9" spans="1:16" ht="48.75" customHeight="1" x14ac:dyDescent="0.2">
      <c r="A9" s="837"/>
      <c r="B9" s="837"/>
      <c r="C9" s="352" t="s">
        <v>299</v>
      </c>
      <c r="D9" s="352" t="s">
        <v>300</v>
      </c>
      <c r="E9" s="352" t="s">
        <v>301</v>
      </c>
      <c r="F9" s="352" t="s">
        <v>302</v>
      </c>
      <c r="G9" s="352" t="s">
        <v>303</v>
      </c>
      <c r="H9" s="353" t="s">
        <v>425</v>
      </c>
      <c r="I9" s="353" t="s">
        <v>430</v>
      </c>
      <c r="J9" s="353" t="s">
        <v>427</v>
      </c>
      <c r="K9" s="353" t="s">
        <v>428</v>
      </c>
      <c r="L9" s="353" t="s">
        <v>45</v>
      </c>
      <c r="M9" s="837"/>
    </row>
    <row r="10" spans="1:16" ht="15" x14ac:dyDescent="0.25">
      <c r="A10" s="233">
        <v>1</v>
      </c>
      <c r="B10" s="233">
        <v>2</v>
      </c>
      <c r="C10" s="233">
        <v>3</v>
      </c>
      <c r="D10" s="233">
        <v>4</v>
      </c>
      <c r="E10" s="233">
        <v>5</v>
      </c>
      <c r="F10" s="233">
        <v>6</v>
      </c>
      <c r="G10" s="233">
        <v>7</v>
      </c>
      <c r="H10" s="233">
        <v>8</v>
      </c>
      <c r="I10" s="233">
        <v>9</v>
      </c>
      <c r="J10" s="233">
        <v>10</v>
      </c>
      <c r="K10" s="233">
        <v>11</v>
      </c>
      <c r="L10" s="233">
        <v>12</v>
      </c>
      <c r="M10" s="233">
        <v>13</v>
      </c>
    </row>
    <row r="11" spans="1:16" ht="15" customHeight="1" x14ac:dyDescent="0.2">
      <c r="A11" s="8">
        <v>1</v>
      </c>
      <c r="B11" s="9" t="s">
        <v>862</v>
      </c>
      <c r="C11" s="963" t="s">
        <v>936</v>
      </c>
      <c r="D11" s="964"/>
      <c r="E11" s="964"/>
      <c r="F11" s="964"/>
      <c r="G11" s="964"/>
      <c r="H11" s="964"/>
      <c r="I11" s="964"/>
      <c r="J11" s="964"/>
      <c r="K11" s="964"/>
      <c r="L11" s="964"/>
      <c r="M11" s="965"/>
    </row>
    <row r="12" spans="1:16" ht="15" customHeight="1" x14ac:dyDescent="0.2">
      <c r="A12" s="8">
        <v>2</v>
      </c>
      <c r="B12" s="9" t="s">
        <v>863</v>
      </c>
      <c r="C12" s="966"/>
      <c r="D12" s="967"/>
      <c r="E12" s="967"/>
      <c r="F12" s="967"/>
      <c r="G12" s="967"/>
      <c r="H12" s="967"/>
      <c r="I12" s="967"/>
      <c r="J12" s="967"/>
      <c r="K12" s="967"/>
      <c r="L12" s="967"/>
      <c r="M12" s="968"/>
    </row>
    <row r="13" spans="1:16" ht="15" customHeight="1" x14ac:dyDescent="0.2">
      <c r="A13" s="8">
        <v>3</v>
      </c>
      <c r="B13" s="9" t="s">
        <v>864</v>
      </c>
      <c r="C13" s="966"/>
      <c r="D13" s="967"/>
      <c r="E13" s="967"/>
      <c r="F13" s="967"/>
      <c r="G13" s="967"/>
      <c r="H13" s="967"/>
      <c r="I13" s="967"/>
      <c r="J13" s="967"/>
      <c r="K13" s="967"/>
      <c r="L13" s="967"/>
      <c r="M13" s="968"/>
    </row>
    <row r="14" spans="1:16" ht="15" customHeight="1" x14ac:dyDescent="0.2">
      <c r="A14" s="8">
        <v>4</v>
      </c>
      <c r="B14" s="9" t="s">
        <v>865</v>
      </c>
      <c r="C14" s="966"/>
      <c r="D14" s="967"/>
      <c r="E14" s="967"/>
      <c r="F14" s="967"/>
      <c r="G14" s="967"/>
      <c r="H14" s="967"/>
      <c r="I14" s="967"/>
      <c r="J14" s="967"/>
      <c r="K14" s="967"/>
      <c r="L14" s="967"/>
      <c r="M14" s="968"/>
    </row>
    <row r="15" spans="1:16" ht="15" customHeight="1" x14ac:dyDescent="0.2">
      <c r="A15" s="8">
        <v>5</v>
      </c>
      <c r="B15" s="9" t="s">
        <v>866</v>
      </c>
      <c r="C15" s="966"/>
      <c r="D15" s="967"/>
      <c r="E15" s="967"/>
      <c r="F15" s="967"/>
      <c r="G15" s="967"/>
      <c r="H15" s="967"/>
      <c r="I15" s="967"/>
      <c r="J15" s="967"/>
      <c r="K15" s="967"/>
      <c r="L15" s="967"/>
      <c r="M15" s="968"/>
    </row>
    <row r="16" spans="1:16" ht="15" customHeight="1" x14ac:dyDescent="0.2">
      <c r="A16" s="8">
        <v>6</v>
      </c>
      <c r="B16" s="9" t="s">
        <v>867</v>
      </c>
      <c r="C16" s="966"/>
      <c r="D16" s="967"/>
      <c r="E16" s="967"/>
      <c r="F16" s="967"/>
      <c r="G16" s="967"/>
      <c r="H16" s="967"/>
      <c r="I16" s="967"/>
      <c r="J16" s="967"/>
      <c r="K16" s="967"/>
      <c r="L16" s="967"/>
      <c r="M16" s="968"/>
    </row>
    <row r="17" spans="1:13" ht="15" customHeight="1" x14ac:dyDescent="0.2">
      <c r="A17" s="8">
        <v>7</v>
      </c>
      <c r="B17" s="9" t="s">
        <v>868</v>
      </c>
      <c r="C17" s="966"/>
      <c r="D17" s="967"/>
      <c r="E17" s="967"/>
      <c r="F17" s="967"/>
      <c r="G17" s="967"/>
      <c r="H17" s="967"/>
      <c r="I17" s="967"/>
      <c r="J17" s="967"/>
      <c r="K17" s="967"/>
      <c r="L17" s="967"/>
      <c r="M17" s="968"/>
    </row>
    <row r="18" spans="1:13" ht="15" customHeight="1" x14ac:dyDescent="0.2">
      <c r="A18" s="8">
        <v>8</v>
      </c>
      <c r="B18" s="9" t="s">
        <v>869</v>
      </c>
      <c r="C18" s="966"/>
      <c r="D18" s="967"/>
      <c r="E18" s="967"/>
      <c r="F18" s="967"/>
      <c r="G18" s="967"/>
      <c r="H18" s="967"/>
      <c r="I18" s="967"/>
      <c r="J18" s="967"/>
      <c r="K18" s="967"/>
      <c r="L18" s="967"/>
      <c r="M18" s="968"/>
    </row>
    <row r="19" spans="1:13" ht="15" customHeight="1" x14ac:dyDescent="0.2">
      <c r="A19" s="328">
        <v>9</v>
      </c>
      <c r="B19" s="9" t="s">
        <v>870</v>
      </c>
      <c r="C19" s="966"/>
      <c r="D19" s="967"/>
      <c r="E19" s="967"/>
      <c r="F19" s="967"/>
      <c r="G19" s="967"/>
      <c r="H19" s="967"/>
      <c r="I19" s="967"/>
      <c r="J19" s="967"/>
      <c r="K19" s="967"/>
      <c r="L19" s="967"/>
      <c r="M19" s="968"/>
    </row>
    <row r="20" spans="1:13" ht="15" customHeight="1" x14ac:dyDescent="0.2">
      <c r="A20" s="8">
        <v>10</v>
      </c>
      <c r="B20" s="9" t="s">
        <v>871</v>
      </c>
      <c r="C20" s="966"/>
      <c r="D20" s="967"/>
      <c r="E20" s="967"/>
      <c r="F20" s="967"/>
      <c r="G20" s="967"/>
      <c r="H20" s="967"/>
      <c r="I20" s="967"/>
      <c r="J20" s="967"/>
      <c r="K20" s="967"/>
      <c r="L20" s="967"/>
      <c r="M20" s="968"/>
    </row>
    <row r="21" spans="1:13" ht="15" customHeight="1" x14ac:dyDescent="0.2">
      <c r="A21" s="8">
        <v>11</v>
      </c>
      <c r="B21" s="9" t="s">
        <v>872</v>
      </c>
      <c r="C21" s="966"/>
      <c r="D21" s="967"/>
      <c r="E21" s="967"/>
      <c r="F21" s="967"/>
      <c r="G21" s="967"/>
      <c r="H21" s="967"/>
      <c r="I21" s="967"/>
      <c r="J21" s="967"/>
      <c r="K21" s="967"/>
      <c r="L21" s="967"/>
      <c r="M21" s="968"/>
    </row>
    <row r="22" spans="1:13" ht="15" customHeight="1" x14ac:dyDescent="0.2">
      <c r="A22" s="917" t="s">
        <v>15</v>
      </c>
      <c r="B22" s="917"/>
      <c r="C22" s="969"/>
      <c r="D22" s="970"/>
      <c r="E22" s="970"/>
      <c r="F22" s="970"/>
      <c r="G22" s="970"/>
      <c r="H22" s="970"/>
      <c r="I22" s="970"/>
      <c r="J22" s="970"/>
      <c r="K22" s="970"/>
      <c r="L22" s="970"/>
      <c r="M22" s="971"/>
    </row>
    <row r="23" spans="1:13" x14ac:dyDescent="0.2">
      <c r="A23" s="95"/>
      <c r="B23" s="95"/>
      <c r="C23" s="408"/>
      <c r="D23" s="408"/>
      <c r="E23" s="408"/>
      <c r="F23" s="408"/>
      <c r="G23" s="408"/>
      <c r="H23" s="408"/>
      <c r="I23" s="408"/>
      <c r="J23" s="408"/>
      <c r="K23" s="408"/>
      <c r="L23" s="408"/>
      <c r="M23" s="408"/>
    </row>
    <row r="24" spans="1:13" x14ac:dyDescent="0.2">
      <c r="A24" s="95"/>
      <c r="B24" s="95"/>
      <c r="C24" s="408"/>
      <c r="D24" s="408"/>
      <c r="E24" s="408"/>
      <c r="F24" s="408"/>
      <c r="G24" s="408"/>
      <c r="H24" s="408"/>
      <c r="I24" s="408"/>
      <c r="J24" s="408"/>
      <c r="K24" s="408"/>
      <c r="L24" s="408"/>
      <c r="M24" s="408"/>
    </row>
    <row r="25" spans="1:13" x14ac:dyDescent="0.2">
      <c r="A25" s="95"/>
      <c r="B25" s="95"/>
      <c r="C25" s="408"/>
      <c r="D25" s="408"/>
      <c r="E25" s="408"/>
      <c r="F25" s="408"/>
      <c r="G25" s="408"/>
      <c r="H25" s="408"/>
      <c r="I25" s="408"/>
      <c r="J25" s="408"/>
      <c r="K25" s="408"/>
      <c r="L25" s="408"/>
      <c r="M25" s="408"/>
    </row>
    <row r="26" spans="1:13" ht="16.5" customHeight="1" x14ac:dyDescent="0.2">
      <c r="B26" s="237"/>
      <c r="C26" s="954"/>
      <c r="D26" s="954"/>
      <c r="E26" s="954"/>
      <c r="F26" s="954"/>
    </row>
    <row r="28" spans="1:13" x14ac:dyDescent="0.2">
      <c r="A28" s="207"/>
      <c r="B28" s="207"/>
      <c r="C28" s="207"/>
      <c r="D28" s="207"/>
      <c r="H28" s="220"/>
      <c r="I28" s="345"/>
      <c r="J28" s="345"/>
      <c r="K28" s="345"/>
      <c r="L28" s="345"/>
      <c r="M28" s="403" t="s">
        <v>11</v>
      </c>
    </row>
    <row r="29" spans="1:13" ht="15" customHeight="1" x14ac:dyDescent="0.2">
      <c r="A29" s="207"/>
      <c r="B29" s="207"/>
      <c r="C29" s="207"/>
      <c r="D29" s="207"/>
      <c r="H29" s="220"/>
      <c r="I29" s="220"/>
      <c r="J29" s="220"/>
      <c r="K29" s="220"/>
      <c r="L29" s="220"/>
      <c r="M29" s="403" t="s">
        <v>877</v>
      </c>
    </row>
    <row r="30" spans="1:13" ht="15" customHeight="1" x14ac:dyDescent="0.2">
      <c r="A30" s="207"/>
      <c r="B30" s="207"/>
      <c r="C30" s="207"/>
      <c r="D30" s="207"/>
      <c r="H30" s="220"/>
      <c r="I30" s="220"/>
      <c r="J30" s="220"/>
      <c r="K30" s="220"/>
      <c r="L30" s="220"/>
      <c r="M30" s="403" t="s">
        <v>879</v>
      </c>
    </row>
    <row r="31" spans="1:13" x14ac:dyDescent="0.2">
      <c r="A31" s="207" t="s">
        <v>10</v>
      </c>
      <c r="C31" s="207"/>
      <c r="D31" s="207"/>
      <c r="I31" s="209"/>
      <c r="J31" s="212" t="s">
        <v>82</v>
      </c>
      <c r="K31" s="212"/>
      <c r="L31" s="209"/>
    </row>
  </sheetData>
  <mergeCells count="14">
    <mergeCell ref="B2:L2"/>
    <mergeCell ref="L1:M1"/>
    <mergeCell ref="C1:I1"/>
    <mergeCell ref="C26:F26"/>
    <mergeCell ref="H6:L8"/>
    <mergeCell ref="H5:M5"/>
    <mergeCell ref="A4:M4"/>
    <mergeCell ref="A5:G5"/>
    <mergeCell ref="M6:M9"/>
    <mergeCell ref="A6:A9"/>
    <mergeCell ref="B6:B9"/>
    <mergeCell ref="C6:G8"/>
    <mergeCell ref="A22:B22"/>
    <mergeCell ref="C11:M22"/>
  </mergeCells>
  <printOptions horizontalCentered="1" verticalCentered="1"/>
  <pageMargins left="0.70866141732283505" right="0.70866141732283505" top="0.23622047244094499" bottom="0" header="0.31496062992126" footer="0.31496062992126"/>
  <pageSetup paperSize="9" scale="75" orientation="landscape" r:id="rId1"/>
  <colBreaks count="1" manualBreakCount="1">
    <brk id="13"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view="pageBreakPreview" topLeftCell="A10" zoomScale="70" zoomScaleNormal="100" zoomScaleSheetLayoutView="70" workbookViewId="0">
      <selection activeCell="R25" sqref="R25"/>
    </sheetView>
  </sheetViews>
  <sheetFormatPr defaultRowHeight="12.75" x14ac:dyDescent="0.2"/>
  <cols>
    <col min="1" max="1" width="36" customWidth="1"/>
    <col min="2" max="2" width="25.7109375" customWidth="1"/>
    <col min="3" max="3" width="21.85546875" customWidth="1"/>
    <col min="4" max="4" width="22.5703125" customWidth="1"/>
    <col min="5" max="5" width="19.42578125" customWidth="1"/>
    <col min="6" max="6" width="17.42578125" customWidth="1"/>
  </cols>
  <sheetData>
    <row r="1" spans="1:12" ht="18" x14ac:dyDescent="0.35">
      <c r="A1" s="725" t="s">
        <v>0</v>
      </c>
      <c r="B1" s="725"/>
      <c r="C1" s="725"/>
      <c r="D1" s="725"/>
      <c r="E1" s="725"/>
      <c r="F1" s="238" t="s">
        <v>545</v>
      </c>
      <c r="G1" s="228"/>
      <c r="H1" s="228"/>
      <c r="I1" s="228"/>
      <c r="J1" s="228"/>
      <c r="K1" s="228"/>
      <c r="L1" s="228"/>
    </row>
    <row r="2" spans="1:12" ht="21" x14ac:dyDescent="0.35">
      <c r="A2" s="726" t="s">
        <v>651</v>
      </c>
      <c r="B2" s="726"/>
      <c r="C2" s="726"/>
      <c r="D2" s="726"/>
      <c r="E2" s="726"/>
      <c r="F2" s="726"/>
      <c r="G2" s="229"/>
      <c r="H2" s="229"/>
      <c r="I2" s="229"/>
      <c r="J2" s="229"/>
      <c r="K2" s="229"/>
      <c r="L2" s="229"/>
    </row>
    <row r="3" spans="1:12" x14ac:dyDescent="0.2">
      <c r="A3" s="158"/>
      <c r="B3" s="158"/>
      <c r="C3" s="158"/>
      <c r="D3" s="158"/>
      <c r="E3" s="158"/>
      <c r="F3" s="158"/>
    </row>
    <row r="4" spans="1:12" ht="18.75" x14ac:dyDescent="0.2">
      <c r="A4" s="972" t="s">
        <v>544</v>
      </c>
      <c r="B4" s="972"/>
      <c r="C4" s="972"/>
      <c r="D4" s="972"/>
      <c r="E4" s="972"/>
      <c r="F4" s="972"/>
      <c r="G4" s="972"/>
    </row>
    <row r="5" spans="1:12" ht="18.75" x14ac:dyDescent="0.3">
      <c r="A5" s="202" t="s">
        <v>873</v>
      </c>
      <c r="B5" s="239"/>
      <c r="C5" s="239"/>
      <c r="D5" s="239"/>
      <c r="E5" s="239"/>
      <c r="F5" s="239"/>
      <c r="G5" s="239"/>
    </row>
    <row r="6" spans="1:12" ht="31.5" x14ac:dyDescent="0.25">
      <c r="A6" s="240"/>
      <c r="B6" s="241" t="s">
        <v>327</v>
      </c>
      <c r="C6" s="241" t="s">
        <v>328</v>
      </c>
      <c r="D6" s="241" t="s">
        <v>329</v>
      </c>
      <c r="E6" s="242"/>
      <c r="F6" s="242"/>
    </row>
    <row r="7" spans="1:12" ht="15" x14ac:dyDescent="0.25">
      <c r="A7" s="243" t="s">
        <v>330</v>
      </c>
      <c r="B7" s="249" t="s">
        <v>917</v>
      </c>
      <c r="C7" s="249" t="s">
        <v>917</v>
      </c>
      <c r="D7" s="249" t="s">
        <v>917</v>
      </c>
      <c r="E7" s="242"/>
      <c r="F7" s="242"/>
    </row>
    <row r="8" spans="1:12" ht="27" customHeight="1" x14ac:dyDescent="0.25">
      <c r="A8" s="243" t="s">
        <v>331</v>
      </c>
      <c r="B8" s="249" t="s">
        <v>917</v>
      </c>
      <c r="C8" s="249" t="s">
        <v>917</v>
      </c>
      <c r="D8" s="249" t="s">
        <v>917</v>
      </c>
      <c r="E8" s="242"/>
      <c r="F8" s="242"/>
    </row>
    <row r="9" spans="1:12" ht="13.5" customHeight="1" x14ac:dyDescent="0.25">
      <c r="A9" s="243" t="s">
        <v>332</v>
      </c>
      <c r="B9" s="243"/>
      <c r="C9" s="243"/>
      <c r="D9" s="243"/>
      <c r="E9" s="242"/>
      <c r="F9" s="242"/>
    </row>
    <row r="10" spans="1:12" ht="13.5" customHeight="1" x14ac:dyDescent="0.25">
      <c r="A10" s="244" t="s">
        <v>333</v>
      </c>
      <c r="B10" s="249">
        <v>1967</v>
      </c>
      <c r="C10" s="249">
        <v>1967</v>
      </c>
      <c r="D10" s="249">
        <v>1967</v>
      </c>
      <c r="E10" s="242"/>
      <c r="F10" s="242"/>
    </row>
    <row r="11" spans="1:12" ht="13.5" customHeight="1" x14ac:dyDescent="0.25">
      <c r="A11" s="244" t="s">
        <v>334</v>
      </c>
      <c r="B11" s="249" t="s">
        <v>918</v>
      </c>
      <c r="C11" s="249" t="s">
        <v>918</v>
      </c>
      <c r="D11" s="249" t="s">
        <v>918</v>
      </c>
      <c r="E11" s="242"/>
      <c r="F11" s="242"/>
    </row>
    <row r="12" spans="1:12" ht="13.5" customHeight="1" x14ac:dyDescent="0.25">
      <c r="A12" s="244" t="s">
        <v>335</v>
      </c>
      <c r="B12" s="249" t="s">
        <v>918</v>
      </c>
      <c r="C12" s="249" t="s">
        <v>918</v>
      </c>
      <c r="D12" s="249" t="s">
        <v>918</v>
      </c>
      <c r="E12" s="242"/>
      <c r="F12" s="242"/>
    </row>
    <row r="13" spans="1:12" ht="13.5" customHeight="1" x14ac:dyDescent="0.25">
      <c r="A13" s="244" t="s">
        <v>336</v>
      </c>
      <c r="B13" s="249" t="s">
        <v>917</v>
      </c>
      <c r="C13" s="249" t="s">
        <v>917</v>
      </c>
      <c r="D13" s="243"/>
      <c r="E13" s="242"/>
      <c r="F13" s="242"/>
    </row>
    <row r="14" spans="1:12" ht="13.5" customHeight="1" x14ac:dyDescent="0.25">
      <c r="A14" s="244" t="s">
        <v>337</v>
      </c>
      <c r="B14" s="249" t="s">
        <v>918</v>
      </c>
      <c r="C14" s="249" t="s">
        <v>918</v>
      </c>
      <c r="D14" s="249" t="s">
        <v>918</v>
      </c>
      <c r="E14" s="242"/>
      <c r="F14" s="242"/>
    </row>
    <row r="15" spans="1:12" ht="13.5" customHeight="1" x14ac:dyDescent="0.25">
      <c r="A15" s="244" t="s">
        <v>338</v>
      </c>
      <c r="B15" s="249" t="s">
        <v>918</v>
      </c>
      <c r="C15" s="249" t="s">
        <v>918</v>
      </c>
      <c r="D15" s="249" t="s">
        <v>918</v>
      </c>
      <c r="E15" s="242"/>
      <c r="F15" s="242"/>
    </row>
    <row r="16" spans="1:12" ht="13.5" customHeight="1" x14ac:dyDescent="0.25">
      <c r="A16" s="244" t="s">
        <v>339</v>
      </c>
      <c r="B16" s="249" t="s">
        <v>918</v>
      </c>
      <c r="C16" s="249" t="s">
        <v>918</v>
      </c>
      <c r="D16" s="249" t="s">
        <v>918</v>
      </c>
      <c r="E16" s="242"/>
      <c r="F16" s="242"/>
    </row>
    <row r="17" spans="1:7" ht="13.5" customHeight="1" x14ac:dyDescent="0.25">
      <c r="A17" s="244" t="s">
        <v>340</v>
      </c>
      <c r="B17" s="249" t="s">
        <v>918</v>
      </c>
      <c r="C17" s="249" t="s">
        <v>918</v>
      </c>
      <c r="D17" s="249" t="s">
        <v>918</v>
      </c>
      <c r="E17" s="242"/>
      <c r="F17" s="242"/>
    </row>
    <row r="18" spans="1:7" ht="13.5" customHeight="1" x14ac:dyDescent="0.25">
      <c r="A18" s="245"/>
      <c r="B18" s="246"/>
      <c r="C18" s="246"/>
      <c r="D18" s="246"/>
      <c r="E18" s="242"/>
      <c r="F18" s="242"/>
    </row>
    <row r="19" spans="1:7" ht="13.5" customHeight="1" x14ac:dyDescent="0.2">
      <c r="A19" s="973" t="s">
        <v>341</v>
      </c>
      <c r="B19" s="973"/>
      <c r="C19" s="973"/>
      <c r="D19" s="973"/>
      <c r="E19" s="973"/>
      <c r="F19" s="973"/>
      <c r="G19" s="973"/>
    </row>
    <row r="20" spans="1:7" ht="15" x14ac:dyDescent="0.25">
      <c r="A20" s="242"/>
      <c r="B20" s="242"/>
      <c r="C20" s="242"/>
      <c r="D20" s="242"/>
      <c r="E20" s="792" t="s">
        <v>820</v>
      </c>
      <c r="F20" s="792"/>
      <c r="G20" s="108"/>
    </row>
    <row r="21" spans="1:7" ht="46.15" customHeight="1" x14ac:dyDescent="0.2">
      <c r="A21" s="232" t="s">
        <v>432</v>
      </c>
      <c r="B21" s="232" t="s">
        <v>2</v>
      </c>
      <c r="C21" s="247" t="s">
        <v>342</v>
      </c>
      <c r="D21" s="248" t="s">
        <v>343</v>
      </c>
      <c r="E21" s="294" t="s">
        <v>344</v>
      </c>
      <c r="F21" s="294" t="s">
        <v>345</v>
      </c>
      <c r="G21" s="12"/>
    </row>
    <row r="22" spans="1:7" x14ac:dyDescent="0.2">
      <c r="A22" s="243" t="s">
        <v>346</v>
      </c>
      <c r="B22" s="249" t="s">
        <v>918</v>
      </c>
      <c r="C22" s="249" t="s">
        <v>918</v>
      </c>
      <c r="D22" s="249" t="s">
        <v>918</v>
      </c>
      <c r="E22" s="249" t="s">
        <v>918</v>
      </c>
      <c r="F22" s="249" t="s">
        <v>918</v>
      </c>
    </row>
    <row r="23" spans="1:7" x14ac:dyDescent="0.2">
      <c r="A23" s="243" t="s">
        <v>347</v>
      </c>
      <c r="B23" s="249" t="s">
        <v>918</v>
      </c>
      <c r="C23" s="249" t="s">
        <v>918</v>
      </c>
      <c r="D23" s="249" t="s">
        <v>918</v>
      </c>
      <c r="E23" s="249" t="s">
        <v>918</v>
      </c>
      <c r="F23" s="249" t="s">
        <v>918</v>
      </c>
    </row>
    <row r="24" spans="1:7" x14ac:dyDescent="0.2">
      <c r="A24" s="243" t="s">
        <v>348</v>
      </c>
      <c r="B24" s="249" t="s">
        <v>918</v>
      </c>
      <c r="C24" s="249" t="s">
        <v>918</v>
      </c>
      <c r="D24" s="249" t="s">
        <v>918</v>
      </c>
      <c r="E24" s="249" t="s">
        <v>918</v>
      </c>
      <c r="F24" s="249" t="s">
        <v>918</v>
      </c>
    </row>
    <row r="25" spans="1:7" ht="25.5" x14ac:dyDescent="0.2">
      <c r="A25" s="243" t="s">
        <v>349</v>
      </c>
      <c r="B25" s="249" t="s">
        <v>918</v>
      </c>
      <c r="C25" s="249" t="s">
        <v>918</v>
      </c>
      <c r="D25" s="249" t="s">
        <v>918</v>
      </c>
      <c r="E25" s="249" t="s">
        <v>918</v>
      </c>
      <c r="F25" s="249" t="s">
        <v>918</v>
      </c>
    </row>
    <row r="26" spans="1:7" ht="32.25" customHeight="1" x14ac:dyDescent="0.2">
      <c r="A26" s="243" t="s">
        <v>350</v>
      </c>
      <c r="B26" s="249" t="s">
        <v>918</v>
      </c>
      <c r="C26" s="249" t="s">
        <v>918</v>
      </c>
      <c r="D26" s="249" t="s">
        <v>918</v>
      </c>
      <c r="E26" s="249" t="s">
        <v>918</v>
      </c>
      <c r="F26" s="249" t="s">
        <v>918</v>
      </c>
    </row>
    <row r="27" spans="1:7" x14ac:dyDescent="0.2">
      <c r="A27" s="243" t="s">
        <v>351</v>
      </c>
      <c r="B27" s="249" t="s">
        <v>918</v>
      </c>
      <c r="C27" s="249" t="s">
        <v>918</v>
      </c>
      <c r="D27" s="249" t="s">
        <v>918</v>
      </c>
      <c r="E27" s="249" t="s">
        <v>918</v>
      </c>
      <c r="F27" s="249" t="s">
        <v>918</v>
      </c>
    </row>
    <row r="28" spans="1:7" x14ac:dyDescent="0.2">
      <c r="A28" s="243" t="s">
        <v>352</v>
      </c>
      <c r="B28" s="249" t="s">
        <v>918</v>
      </c>
      <c r="C28" s="249" t="s">
        <v>918</v>
      </c>
      <c r="D28" s="249" t="s">
        <v>918</v>
      </c>
      <c r="E28" s="249" t="s">
        <v>918</v>
      </c>
      <c r="F28" s="249" t="s">
        <v>918</v>
      </c>
    </row>
    <row r="29" spans="1:7" x14ac:dyDescent="0.2">
      <c r="A29" s="243" t="s">
        <v>353</v>
      </c>
      <c r="B29" s="249" t="s">
        <v>918</v>
      </c>
      <c r="C29" s="249" t="s">
        <v>918</v>
      </c>
      <c r="D29" s="249" t="s">
        <v>918</v>
      </c>
      <c r="E29" s="249" t="s">
        <v>918</v>
      </c>
      <c r="F29" s="249" t="s">
        <v>918</v>
      </c>
    </row>
    <row r="30" spans="1:7" x14ac:dyDescent="0.2">
      <c r="A30" s="243" t="s">
        <v>354</v>
      </c>
      <c r="B30" s="249" t="s">
        <v>918</v>
      </c>
      <c r="C30" s="249" t="s">
        <v>918</v>
      </c>
      <c r="D30" s="249" t="s">
        <v>918</v>
      </c>
      <c r="E30" s="249" t="s">
        <v>918</v>
      </c>
      <c r="F30" s="249" t="s">
        <v>918</v>
      </c>
    </row>
    <row r="31" spans="1:7" x14ac:dyDescent="0.2">
      <c r="A31" s="243" t="s">
        <v>355</v>
      </c>
      <c r="B31" s="249" t="s">
        <v>918</v>
      </c>
      <c r="C31" s="249" t="s">
        <v>918</v>
      </c>
      <c r="D31" s="249" t="s">
        <v>918</v>
      </c>
      <c r="E31" s="249" t="s">
        <v>918</v>
      </c>
      <c r="F31" s="249" t="s">
        <v>918</v>
      </c>
    </row>
    <row r="32" spans="1:7" x14ac:dyDescent="0.2">
      <c r="A32" s="243" t="s">
        <v>356</v>
      </c>
      <c r="B32" s="249" t="s">
        <v>918</v>
      </c>
      <c r="C32" s="249" t="s">
        <v>918</v>
      </c>
      <c r="D32" s="249" t="s">
        <v>918</v>
      </c>
      <c r="E32" s="249" t="s">
        <v>918</v>
      </c>
      <c r="F32" s="249" t="s">
        <v>918</v>
      </c>
    </row>
    <row r="33" spans="1:7" x14ac:dyDescent="0.2">
      <c r="A33" s="243" t="s">
        <v>357</v>
      </c>
      <c r="B33" s="249" t="s">
        <v>918</v>
      </c>
      <c r="C33" s="249" t="s">
        <v>918</v>
      </c>
      <c r="D33" s="249" t="s">
        <v>918</v>
      </c>
      <c r="E33" s="249" t="s">
        <v>918</v>
      </c>
      <c r="F33" s="249" t="s">
        <v>918</v>
      </c>
    </row>
    <row r="34" spans="1:7" x14ac:dyDescent="0.2">
      <c r="A34" s="243" t="s">
        <v>358</v>
      </c>
      <c r="B34" s="249" t="s">
        <v>918</v>
      </c>
      <c r="C34" s="249" t="s">
        <v>918</v>
      </c>
      <c r="D34" s="249" t="s">
        <v>918</v>
      </c>
      <c r="E34" s="249" t="s">
        <v>918</v>
      </c>
      <c r="F34" s="249" t="s">
        <v>918</v>
      </c>
    </row>
    <row r="35" spans="1:7" x14ac:dyDescent="0.2">
      <c r="A35" s="243" t="s">
        <v>359</v>
      </c>
      <c r="B35" s="249" t="s">
        <v>918</v>
      </c>
      <c r="C35" s="249" t="s">
        <v>918</v>
      </c>
      <c r="D35" s="249" t="s">
        <v>918</v>
      </c>
      <c r="E35" s="249" t="s">
        <v>918</v>
      </c>
      <c r="F35" s="249" t="s">
        <v>918</v>
      </c>
    </row>
    <row r="36" spans="1:7" x14ac:dyDescent="0.2">
      <c r="A36" s="243" t="s">
        <v>360</v>
      </c>
      <c r="B36" s="249" t="s">
        <v>918</v>
      </c>
      <c r="C36" s="249" t="s">
        <v>918</v>
      </c>
      <c r="D36" s="249" t="s">
        <v>918</v>
      </c>
      <c r="E36" s="249" t="s">
        <v>918</v>
      </c>
      <c r="F36" s="249" t="s">
        <v>918</v>
      </c>
    </row>
    <row r="37" spans="1:7" x14ac:dyDescent="0.2">
      <c r="A37" s="243" t="s">
        <v>361</v>
      </c>
      <c r="B37" s="249" t="s">
        <v>918</v>
      </c>
      <c r="C37" s="249" t="s">
        <v>918</v>
      </c>
      <c r="D37" s="249" t="s">
        <v>918</v>
      </c>
      <c r="E37" s="249" t="s">
        <v>918</v>
      </c>
      <c r="F37" s="249" t="s">
        <v>918</v>
      </c>
    </row>
    <row r="38" spans="1:7" x14ac:dyDescent="0.2">
      <c r="A38" s="243" t="s">
        <v>45</v>
      </c>
      <c r="B38" s="249" t="s">
        <v>918</v>
      </c>
      <c r="C38" s="249" t="s">
        <v>918</v>
      </c>
      <c r="D38" s="249" t="s">
        <v>918</v>
      </c>
      <c r="E38" s="249" t="s">
        <v>918</v>
      </c>
      <c r="F38" s="249" t="s">
        <v>918</v>
      </c>
    </row>
    <row r="39" spans="1:7" x14ac:dyDescent="0.2">
      <c r="A39" s="249" t="s">
        <v>15</v>
      </c>
      <c r="B39" s="249" t="s">
        <v>918</v>
      </c>
      <c r="C39" s="249" t="s">
        <v>918</v>
      </c>
      <c r="D39" s="249" t="s">
        <v>918</v>
      </c>
      <c r="E39" s="249" t="s">
        <v>918</v>
      </c>
      <c r="F39" s="249" t="s">
        <v>918</v>
      </c>
    </row>
    <row r="43" spans="1:7" ht="15" customHeight="1" x14ac:dyDescent="0.2">
      <c r="A43" s="207"/>
      <c r="B43" s="207"/>
      <c r="C43" s="207"/>
      <c r="E43" s="220"/>
      <c r="F43" s="407" t="s">
        <v>11</v>
      </c>
      <c r="G43" s="208"/>
    </row>
    <row r="44" spans="1:7" ht="15" customHeight="1" x14ac:dyDescent="0.2">
      <c r="A44" s="207"/>
      <c r="B44" s="207"/>
      <c r="C44" s="207"/>
      <c r="E44" s="387"/>
      <c r="F44" s="403" t="s">
        <v>877</v>
      </c>
      <c r="G44" s="208"/>
    </row>
    <row r="45" spans="1:7" ht="15" customHeight="1" x14ac:dyDescent="0.2">
      <c r="A45" s="207"/>
      <c r="B45" s="207"/>
      <c r="C45" s="207"/>
      <c r="E45" s="387"/>
      <c r="F45" s="403" t="s">
        <v>879</v>
      </c>
      <c r="G45" s="208"/>
    </row>
    <row r="46" spans="1:7" x14ac:dyDescent="0.2">
      <c r="A46" s="207" t="s">
        <v>10</v>
      </c>
      <c r="C46" s="207"/>
      <c r="D46" s="209" t="s">
        <v>82</v>
      </c>
      <c r="E46" s="209"/>
      <c r="F46" s="209"/>
      <c r="G46" s="212"/>
    </row>
  </sheetData>
  <mergeCells count="5">
    <mergeCell ref="A1:E1"/>
    <mergeCell ref="A2:F2"/>
    <mergeCell ref="A4:G4"/>
    <mergeCell ref="A19:G19"/>
    <mergeCell ref="E20:F20"/>
  </mergeCells>
  <printOptions horizontalCentered="1" verticalCentered="1"/>
  <pageMargins left="0.70866141732283505" right="0.70866141732283505" top="0.23622047244094499" bottom="0" header="0.31496062992126" footer="0.31496062992126"/>
  <pageSetup paperSize="9" scale="80"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3"/>
  <sheetViews>
    <sheetView view="pageBreakPreview" zoomScale="90" zoomScaleNormal="100" zoomScaleSheetLayoutView="90" workbookViewId="0">
      <selection activeCell="V1048502" sqref="V1048502"/>
    </sheetView>
  </sheetViews>
  <sheetFormatPr defaultRowHeight="12.75" x14ac:dyDescent="0.2"/>
  <sheetData>
    <row r="2" spans="2:8" x14ac:dyDescent="0.2">
      <c r="B2" s="14"/>
    </row>
    <row r="4" spans="2:8" ht="12.75" customHeight="1" x14ac:dyDescent="0.2">
      <c r="B4" s="974" t="s">
        <v>715</v>
      </c>
      <c r="C4" s="974"/>
      <c r="D4" s="974"/>
      <c r="E4" s="974"/>
      <c r="F4" s="974"/>
      <c r="G4" s="974"/>
      <c r="H4" s="974"/>
    </row>
    <row r="5" spans="2:8" ht="12.75" customHeight="1" x14ac:dyDescent="0.2">
      <c r="B5" s="974"/>
      <c r="C5" s="974"/>
      <c r="D5" s="974"/>
      <c r="E5" s="974"/>
      <c r="F5" s="974"/>
      <c r="G5" s="974"/>
      <c r="H5" s="974"/>
    </row>
    <row r="6" spans="2:8" ht="12.75" customHeight="1" x14ac:dyDescent="0.2">
      <c r="B6" s="974"/>
      <c r="C6" s="974"/>
      <c r="D6" s="974"/>
      <c r="E6" s="974"/>
      <c r="F6" s="974"/>
      <c r="G6" s="974"/>
      <c r="H6" s="974"/>
    </row>
    <row r="7" spans="2:8" ht="12.75" customHeight="1" x14ac:dyDescent="0.2">
      <c r="B7" s="974"/>
      <c r="C7" s="974"/>
      <c r="D7" s="974"/>
      <c r="E7" s="974"/>
      <c r="F7" s="974"/>
      <c r="G7" s="974"/>
      <c r="H7" s="974"/>
    </row>
    <row r="8" spans="2:8" ht="12.75" customHeight="1" x14ac:dyDescent="0.2">
      <c r="B8" s="974"/>
      <c r="C8" s="974"/>
      <c r="D8" s="974"/>
      <c r="E8" s="974"/>
      <c r="F8" s="974"/>
      <c r="G8" s="974"/>
      <c r="H8" s="974"/>
    </row>
    <row r="9" spans="2:8" ht="12.75" customHeight="1" x14ac:dyDescent="0.2">
      <c r="B9" s="974"/>
      <c r="C9" s="974"/>
      <c r="D9" s="974"/>
      <c r="E9" s="974"/>
      <c r="F9" s="974"/>
      <c r="G9" s="974"/>
      <c r="H9" s="974"/>
    </row>
    <row r="10" spans="2:8" ht="12.75" customHeight="1" x14ac:dyDescent="0.2">
      <c r="B10" s="974"/>
      <c r="C10" s="974"/>
      <c r="D10" s="974"/>
      <c r="E10" s="974"/>
      <c r="F10" s="974"/>
      <c r="G10" s="974"/>
      <c r="H10" s="974"/>
    </row>
    <row r="11" spans="2:8" ht="12.75" customHeight="1" x14ac:dyDescent="0.2">
      <c r="B11" s="974"/>
      <c r="C11" s="974"/>
      <c r="D11" s="974"/>
      <c r="E11" s="974"/>
      <c r="F11" s="974"/>
      <c r="G11" s="974"/>
      <c r="H11" s="974"/>
    </row>
    <row r="12" spans="2:8" ht="12.75" customHeight="1" x14ac:dyDescent="0.2">
      <c r="B12" s="974"/>
      <c r="C12" s="974"/>
      <c r="D12" s="974"/>
      <c r="E12" s="974"/>
      <c r="F12" s="974"/>
      <c r="G12" s="974"/>
      <c r="H12" s="974"/>
    </row>
    <row r="13" spans="2:8" ht="12.75" customHeight="1" x14ac:dyDescent="0.2">
      <c r="B13" s="974"/>
      <c r="C13" s="974"/>
      <c r="D13" s="974"/>
      <c r="E13" s="974"/>
      <c r="F13" s="974"/>
      <c r="G13" s="974"/>
      <c r="H13" s="974"/>
    </row>
  </sheetData>
  <mergeCells count="1">
    <mergeCell ref="B4:H13"/>
  </mergeCells>
  <printOptions horizontalCentered="1" verticalCentered="1"/>
  <pageMargins left="0.70866141732283505" right="0.70866141732283505" top="0.23622047244094499" bottom="0" header="0.31496062992126" footer="0.31496062992126"/>
  <pageSetup paperSize="9"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1"/>
  <sheetViews>
    <sheetView view="pageBreakPreview" topLeftCell="A7" zoomScaleNormal="90" zoomScaleSheetLayoutView="100" workbookViewId="0">
      <selection activeCell="R25" sqref="R25"/>
    </sheetView>
  </sheetViews>
  <sheetFormatPr defaultRowHeight="14.25" x14ac:dyDescent="0.2"/>
  <cols>
    <col min="1" max="1" width="4.7109375" style="48" customWidth="1"/>
    <col min="2" max="2" width="16.85546875" style="48" customWidth="1"/>
    <col min="3" max="3" width="11.7109375" style="48" customWidth="1"/>
    <col min="4" max="4" width="12" style="48" customWidth="1"/>
    <col min="5" max="5" width="12.140625" style="48" customWidth="1"/>
    <col min="6" max="6" width="17.42578125" style="48" customWidth="1"/>
    <col min="7" max="7" width="12.42578125" style="48" customWidth="1"/>
    <col min="8" max="8" width="16" style="48" customWidth="1"/>
    <col min="9" max="9" width="12.7109375" style="48" customWidth="1"/>
    <col min="10" max="10" width="15" style="48" customWidth="1"/>
    <col min="11" max="11" width="16" style="48" customWidth="1"/>
    <col min="12" max="12" width="11.85546875" style="48" customWidth="1"/>
    <col min="13" max="16384" width="9.140625" style="48"/>
  </cols>
  <sheetData>
    <row r="1" spans="1:20" ht="15" customHeight="1" x14ac:dyDescent="0.25">
      <c r="C1" s="630"/>
      <c r="D1" s="630"/>
      <c r="E1" s="630"/>
      <c r="F1" s="630"/>
      <c r="G1" s="630"/>
      <c r="H1" s="630"/>
      <c r="I1" s="161"/>
      <c r="J1" s="816" t="s">
        <v>546</v>
      </c>
      <c r="K1" s="816"/>
    </row>
    <row r="2" spans="1:20" s="55" customFormat="1" ht="19.5" customHeight="1" x14ac:dyDescent="0.2">
      <c r="A2" s="979" t="s">
        <v>0</v>
      </c>
      <c r="B2" s="979"/>
      <c r="C2" s="979"/>
      <c r="D2" s="979"/>
      <c r="E2" s="979"/>
      <c r="F2" s="979"/>
      <c r="G2" s="979"/>
      <c r="H2" s="979"/>
      <c r="I2" s="979"/>
      <c r="J2" s="979"/>
      <c r="K2" s="979"/>
    </row>
    <row r="3" spans="1:20" s="55" customFormat="1" ht="19.5" customHeight="1" x14ac:dyDescent="0.2">
      <c r="A3" s="978" t="s">
        <v>651</v>
      </c>
      <c r="B3" s="978"/>
      <c r="C3" s="978"/>
      <c r="D3" s="978"/>
      <c r="E3" s="978"/>
      <c r="F3" s="978"/>
      <c r="G3" s="978"/>
      <c r="H3" s="978"/>
      <c r="I3" s="978"/>
      <c r="J3" s="978"/>
      <c r="K3" s="978"/>
    </row>
    <row r="4" spans="1:20" s="55" customFormat="1" ht="14.25" customHeight="1" x14ac:dyDescent="0.2">
      <c r="A4" s="63"/>
      <c r="B4" s="63"/>
      <c r="C4" s="63"/>
      <c r="D4" s="63"/>
      <c r="E4" s="63"/>
      <c r="F4" s="63"/>
      <c r="G4" s="63"/>
      <c r="H4" s="63"/>
      <c r="I4" s="63"/>
      <c r="J4" s="63"/>
      <c r="K4" s="63"/>
    </row>
    <row r="5" spans="1:20" s="55" customFormat="1" ht="18" customHeight="1" x14ac:dyDescent="0.2">
      <c r="A5" s="883" t="s">
        <v>716</v>
      </c>
      <c r="B5" s="883"/>
      <c r="C5" s="883"/>
      <c r="D5" s="883"/>
      <c r="E5" s="883"/>
      <c r="F5" s="883"/>
      <c r="G5" s="883"/>
      <c r="H5" s="883"/>
      <c r="I5" s="883"/>
      <c r="J5" s="883"/>
      <c r="K5" s="883"/>
    </row>
    <row r="6" spans="1:20" ht="15.75" x14ac:dyDescent="0.25">
      <c r="A6" s="671" t="s">
        <v>873</v>
      </c>
      <c r="B6" s="671"/>
      <c r="C6" s="105"/>
      <c r="D6" s="105"/>
      <c r="E6" s="105"/>
      <c r="F6" s="105"/>
      <c r="G6" s="105"/>
      <c r="H6" s="105"/>
      <c r="I6" s="105"/>
      <c r="J6" s="105"/>
      <c r="K6" s="105"/>
    </row>
    <row r="7" spans="1:20" ht="29.25" customHeight="1" x14ac:dyDescent="0.2">
      <c r="A7" s="976" t="s">
        <v>72</v>
      </c>
      <c r="B7" s="976" t="s">
        <v>73</v>
      </c>
      <c r="C7" s="976" t="s">
        <v>74</v>
      </c>
      <c r="D7" s="976" t="s">
        <v>157</v>
      </c>
      <c r="E7" s="976"/>
      <c r="F7" s="976"/>
      <c r="G7" s="976"/>
      <c r="H7" s="976"/>
      <c r="I7" s="680" t="s">
        <v>244</v>
      </c>
      <c r="J7" s="976" t="s">
        <v>75</v>
      </c>
      <c r="K7" s="976" t="s">
        <v>490</v>
      </c>
      <c r="L7" s="975" t="s">
        <v>76</v>
      </c>
      <c r="S7" s="54"/>
      <c r="T7" s="54"/>
    </row>
    <row r="8" spans="1:20" ht="33.75" customHeight="1" x14ac:dyDescent="0.2">
      <c r="A8" s="976"/>
      <c r="B8" s="976"/>
      <c r="C8" s="976"/>
      <c r="D8" s="976" t="s">
        <v>77</v>
      </c>
      <c r="E8" s="976" t="s">
        <v>78</v>
      </c>
      <c r="F8" s="976"/>
      <c r="G8" s="976"/>
      <c r="H8" s="50" t="s">
        <v>79</v>
      </c>
      <c r="I8" s="977"/>
      <c r="J8" s="976"/>
      <c r="K8" s="976"/>
      <c r="L8" s="975"/>
    </row>
    <row r="9" spans="1:20" ht="30" x14ac:dyDescent="0.2">
      <c r="A9" s="976"/>
      <c r="B9" s="976"/>
      <c r="C9" s="976"/>
      <c r="D9" s="976"/>
      <c r="E9" s="50" t="s">
        <v>80</v>
      </c>
      <c r="F9" s="50" t="s">
        <v>81</v>
      </c>
      <c r="G9" s="50" t="s">
        <v>15</v>
      </c>
      <c r="H9" s="50"/>
      <c r="I9" s="681"/>
      <c r="J9" s="976"/>
      <c r="K9" s="976"/>
      <c r="L9" s="975"/>
    </row>
    <row r="10" spans="1:20" s="148" customFormat="1" ht="17.100000000000001" customHeight="1" x14ac:dyDescent="0.2">
      <c r="A10" s="147">
        <v>1</v>
      </c>
      <c r="B10" s="147">
        <v>2</v>
      </c>
      <c r="C10" s="147">
        <v>3</v>
      </c>
      <c r="D10" s="147">
        <v>4</v>
      </c>
      <c r="E10" s="147">
        <v>5</v>
      </c>
      <c r="F10" s="147">
        <v>6</v>
      </c>
      <c r="G10" s="147">
        <v>7</v>
      </c>
      <c r="H10" s="147">
        <v>8</v>
      </c>
      <c r="I10" s="147">
        <v>9</v>
      </c>
      <c r="J10" s="147">
        <v>10</v>
      </c>
      <c r="K10" s="147">
        <v>11</v>
      </c>
      <c r="L10" s="147">
        <v>12</v>
      </c>
    </row>
    <row r="11" spans="1:20" ht="17.100000000000001" customHeight="1" x14ac:dyDescent="0.2">
      <c r="A11" s="57">
        <v>1</v>
      </c>
      <c r="B11" s="58" t="s">
        <v>717</v>
      </c>
      <c r="C11" s="52">
        <v>30</v>
      </c>
      <c r="D11" s="52">
        <v>4</v>
      </c>
      <c r="E11" s="52">
        <v>5</v>
      </c>
      <c r="F11" s="52">
        <v>0</v>
      </c>
      <c r="G11" s="52">
        <f t="shared" ref="G11:G23" si="0">SUM(E11:F11)</f>
        <v>5</v>
      </c>
      <c r="H11" s="52">
        <f t="shared" ref="H11:H22" si="1">D11+G11</f>
        <v>9</v>
      </c>
      <c r="I11" s="52">
        <f t="shared" ref="I11:I22" si="2">C11-H11</f>
        <v>21</v>
      </c>
      <c r="J11" s="52">
        <f t="shared" ref="J11:J22" si="3">C11-H11</f>
        <v>21</v>
      </c>
      <c r="K11" s="51"/>
      <c r="L11" s="51"/>
    </row>
    <row r="12" spans="1:20" ht="17.100000000000001" customHeight="1" x14ac:dyDescent="0.2">
      <c r="A12" s="57">
        <v>2</v>
      </c>
      <c r="B12" s="58" t="s">
        <v>718</v>
      </c>
      <c r="C12" s="52">
        <v>31</v>
      </c>
      <c r="D12" s="52">
        <v>4</v>
      </c>
      <c r="E12" s="52">
        <v>4</v>
      </c>
      <c r="F12" s="52">
        <v>0</v>
      </c>
      <c r="G12" s="52">
        <f t="shared" si="0"/>
        <v>4</v>
      </c>
      <c r="H12" s="52">
        <f t="shared" si="1"/>
        <v>8</v>
      </c>
      <c r="I12" s="52">
        <f t="shared" si="2"/>
        <v>23</v>
      </c>
      <c r="J12" s="52">
        <f t="shared" si="3"/>
        <v>23</v>
      </c>
      <c r="K12" s="51"/>
      <c r="L12" s="51"/>
    </row>
    <row r="13" spans="1:20" ht="17.100000000000001" customHeight="1" x14ac:dyDescent="0.2">
      <c r="A13" s="57">
        <v>3</v>
      </c>
      <c r="B13" s="58" t="s">
        <v>719</v>
      </c>
      <c r="C13" s="52">
        <v>30</v>
      </c>
      <c r="D13" s="52">
        <v>4</v>
      </c>
      <c r="E13" s="52">
        <v>5</v>
      </c>
      <c r="F13" s="52">
        <v>0</v>
      </c>
      <c r="G13" s="52">
        <f t="shared" si="0"/>
        <v>5</v>
      </c>
      <c r="H13" s="52">
        <f t="shared" si="1"/>
        <v>9</v>
      </c>
      <c r="I13" s="52">
        <f t="shared" si="2"/>
        <v>21</v>
      </c>
      <c r="J13" s="52">
        <f t="shared" si="3"/>
        <v>21</v>
      </c>
      <c r="K13" s="51"/>
      <c r="L13" s="51"/>
    </row>
    <row r="14" spans="1:20" ht="17.100000000000001" customHeight="1" x14ac:dyDescent="0.2">
      <c r="A14" s="57">
        <v>4</v>
      </c>
      <c r="B14" s="58" t="s">
        <v>720</v>
      </c>
      <c r="C14" s="52">
        <v>31</v>
      </c>
      <c r="D14" s="52">
        <v>5</v>
      </c>
      <c r="E14" s="52">
        <v>4</v>
      </c>
      <c r="F14" s="52">
        <v>2</v>
      </c>
      <c r="G14" s="52">
        <f t="shared" si="0"/>
        <v>6</v>
      </c>
      <c r="H14" s="52">
        <f t="shared" si="1"/>
        <v>11</v>
      </c>
      <c r="I14" s="52">
        <f t="shared" si="2"/>
        <v>20</v>
      </c>
      <c r="J14" s="52">
        <f t="shared" si="3"/>
        <v>20</v>
      </c>
      <c r="K14" s="51"/>
      <c r="L14" s="51"/>
    </row>
    <row r="15" spans="1:20" ht="17.100000000000001" customHeight="1" x14ac:dyDescent="0.2">
      <c r="A15" s="57">
        <v>5</v>
      </c>
      <c r="B15" s="58" t="s">
        <v>721</v>
      </c>
      <c r="C15" s="52">
        <v>31</v>
      </c>
      <c r="D15" s="52">
        <v>4</v>
      </c>
      <c r="E15" s="52">
        <v>4</v>
      </c>
      <c r="F15" s="52">
        <v>2</v>
      </c>
      <c r="G15" s="52">
        <f t="shared" si="0"/>
        <v>6</v>
      </c>
      <c r="H15" s="52">
        <f t="shared" si="1"/>
        <v>10</v>
      </c>
      <c r="I15" s="52">
        <f t="shared" si="2"/>
        <v>21</v>
      </c>
      <c r="J15" s="52">
        <f t="shared" si="3"/>
        <v>21</v>
      </c>
      <c r="K15" s="51"/>
      <c r="L15" s="51"/>
    </row>
    <row r="16" spans="1:20" s="56" customFormat="1" ht="17.100000000000001" customHeight="1" x14ac:dyDescent="0.2">
      <c r="A16" s="57">
        <v>6</v>
      </c>
      <c r="B16" s="58" t="s">
        <v>722</v>
      </c>
      <c r="C16" s="57">
        <v>30</v>
      </c>
      <c r="D16" s="57">
        <v>5</v>
      </c>
      <c r="E16" s="57">
        <v>5</v>
      </c>
      <c r="F16" s="57">
        <v>3</v>
      </c>
      <c r="G16" s="52">
        <f t="shared" si="0"/>
        <v>8</v>
      </c>
      <c r="H16" s="52">
        <f t="shared" si="1"/>
        <v>13</v>
      </c>
      <c r="I16" s="52">
        <f t="shared" si="2"/>
        <v>17</v>
      </c>
      <c r="J16" s="52">
        <f t="shared" si="3"/>
        <v>17</v>
      </c>
      <c r="K16" s="58"/>
      <c r="L16" s="58"/>
    </row>
    <row r="17" spans="1:12" s="56" customFormat="1" ht="17.100000000000001" customHeight="1" x14ac:dyDescent="0.2">
      <c r="A17" s="57">
        <v>7</v>
      </c>
      <c r="B17" s="58" t="s">
        <v>723</v>
      </c>
      <c r="C17" s="57">
        <v>31</v>
      </c>
      <c r="D17" s="57">
        <v>4</v>
      </c>
      <c r="E17" s="57">
        <v>4</v>
      </c>
      <c r="F17" s="57">
        <v>4</v>
      </c>
      <c r="G17" s="52">
        <f t="shared" si="0"/>
        <v>8</v>
      </c>
      <c r="H17" s="52">
        <f t="shared" si="1"/>
        <v>12</v>
      </c>
      <c r="I17" s="52">
        <f t="shared" si="2"/>
        <v>19</v>
      </c>
      <c r="J17" s="52">
        <f t="shared" si="3"/>
        <v>19</v>
      </c>
      <c r="K17" s="58"/>
      <c r="L17" s="58"/>
    </row>
    <row r="18" spans="1:12" s="56" customFormat="1" ht="17.100000000000001" customHeight="1" x14ac:dyDescent="0.2">
      <c r="A18" s="57">
        <v>8</v>
      </c>
      <c r="B18" s="58" t="s">
        <v>724</v>
      </c>
      <c r="C18" s="57">
        <v>30</v>
      </c>
      <c r="D18" s="57">
        <v>4</v>
      </c>
      <c r="E18" s="57">
        <v>4</v>
      </c>
      <c r="F18" s="57">
        <v>4</v>
      </c>
      <c r="G18" s="52">
        <f t="shared" si="0"/>
        <v>8</v>
      </c>
      <c r="H18" s="52">
        <f t="shared" si="1"/>
        <v>12</v>
      </c>
      <c r="I18" s="52">
        <f t="shared" si="2"/>
        <v>18</v>
      </c>
      <c r="J18" s="52">
        <f t="shared" si="3"/>
        <v>18</v>
      </c>
      <c r="K18" s="58"/>
      <c r="L18" s="58"/>
    </row>
    <row r="19" spans="1:12" s="56" customFormat="1" ht="17.100000000000001" customHeight="1" x14ac:dyDescent="0.2">
      <c r="A19" s="57">
        <v>9</v>
      </c>
      <c r="B19" s="58" t="s">
        <v>725</v>
      </c>
      <c r="C19" s="57">
        <v>31</v>
      </c>
      <c r="D19" s="57">
        <v>5</v>
      </c>
      <c r="E19" s="57">
        <v>5</v>
      </c>
      <c r="F19" s="57">
        <v>16</v>
      </c>
      <c r="G19" s="52">
        <f t="shared" si="0"/>
        <v>21</v>
      </c>
      <c r="H19" s="52">
        <f t="shared" si="1"/>
        <v>26</v>
      </c>
      <c r="I19" s="52">
        <f t="shared" si="2"/>
        <v>5</v>
      </c>
      <c r="J19" s="52">
        <f t="shared" si="3"/>
        <v>5</v>
      </c>
      <c r="K19" s="58"/>
      <c r="L19" s="58"/>
    </row>
    <row r="20" spans="1:12" s="56" customFormat="1" ht="17.100000000000001" customHeight="1" x14ac:dyDescent="0.2">
      <c r="A20" s="57">
        <v>10</v>
      </c>
      <c r="B20" s="58" t="s">
        <v>726</v>
      </c>
      <c r="C20" s="57">
        <v>31</v>
      </c>
      <c r="D20" s="57">
        <v>4</v>
      </c>
      <c r="E20" s="57">
        <v>5</v>
      </c>
      <c r="F20" s="57">
        <v>22</v>
      </c>
      <c r="G20" s="52">
        <f t="shared" si="0"/>
        <v>27</v>
      </c>
      <c r="H20" s="52">
        <f t="shared" si="1"/>
        <v>31</v>
      </c>
      <c r="I20" s="52">
        <f t="shared" si="2"/>
        <v>0</v>
      </c>
      <c r="J20" s="52">
        <f t="shared" si="3"/>
        <v>0</v>
      </c>
      <c r="K20" s="58"/>
      <c r="L20" s="58"/>
    </row>
    <row r="21" spans="1:12" s="56" customFormat="1" ht="17.100000000000001" customHeight="1" x14ac:dyDescent="0.2">
      <c r="A21" s="57">
        <v>11</v>
      </c>
      <c r="B21" s="58" t="s">
        <v>727</v>
      </c>
      <c r="C21" s="57">
        <v>28</v>
      </c>
      <c r="D21" s="57">
        <v>4</v>
      </c>
      <c r="E21" s="57">
        <v>4</v>
      </c>
      <c r="F21" s="57">
        <v>6</v>
      </c>
      <c r="G21" s="52">
        <f t="shared" si="0"/>
        <v>10</v>
      </c>
      <c r="H21" s="52">
        <f t="shared" si="1"/>
        <v>14</v>
      </c>
      <c r="I21" s="52">
        <f t="shared" si="2"/>
        <v>14</v>
      </c>
      <c r="J21" s="52">
        <f t="shared" si="3"/>
        <v>14</v>
      </c>
      <c r="K21" s="58"/>
      <c r="L21" s="58"/>
    </row>
    <row r="22" spans="1:12" s="56" customFormat="1" ht="17.100000000000001" customHeight="1" x14ac:dyDescent="0.2">
      <c r="A22" s="57">
        <v>12</v>
      </c>
      <c r="B22" s="58" t="s">
        <v>728</v>
      </c>
      <c r="C22" s="57">
        <v>31</v>
      </c>
      <c r="D22" s="57">
        <v>5</v>
      </c>
      <c r="E22" s="57">
        <v>5</v>
      </c>
      <c r="F22" s="57">
        <v>0</v>
      </c>
      <c r="G22" s="52">
        <f t="shared" si="0"/>
        <v>5</v>
      </c>
      <c r="H22" s="52">
        <f t="shared" si="1"/>
        <v>10</v>
      </c>
      <c r="I22" s="52">
        <f t="shared" si="2"/>
        <v>21</v>
      </c>
      <c r="J22" s="52">
        <f t="shared" si="3"/>
        <v>21</v>
      </c>
      <c r="K22" s="58"/>
      <c r="L22" s="58"/>
    </row>
    <row r="23" spans="1:12" s="56" customFormat="1" ht="17.100000000000001" customHeight="1" x14ac:dyDescent="0.2">
      <c r="A23" s="58"/>
      <c r="B23" s="59" t="s">
        <v>15</v>
      </c>
      <c r="C23" s="57">
        <v>365</v>
      </c>
      <c r="D23" s="57">
        <f>SUM(D11:D22)</f>
        <v>52</v>
      </c>
      <c r="E23" s="57">
        <f>SUM(E11:E22)</f>
        <v>54</v>
      </c>
      <c r="F23" s="57">
        <f>SUM(F11:F22)</f>
        <v>59</v>
      </c>
      <c r="G23" s="52">
        <f t="shared" si="0"/>
        <v>113</v>
      </c>
      <c r="H23" s="52">
        <f>SUM(H11:H22)</f>
        <v>165</v>
      </c>
      <c r="I23" s="52">
        <f>SUM(I11:I22)</f>
        <v>200</v>
      </c>
      <c r="J23" s="52">
        <f>SUM(J11:J22)</f>
        <v>200</v>
      </c>
      <c r="K23" s="58"/>
      <c r="L23" s="58"/>
    </row>
    <row r="24" spans="1:12" s="56" customFormat="1" ht="11.25" customHeight="1" x14ac:dyDescent="0.2">
      <c r="A24" s="60"/>
      <c r="B24" s="61"/>
      <c r="C24" s="62"/>
      <c r="D24" s="60"/>
      <c r="E24" s="60"/>
      <c r="F24" s="60"/>
      <c r="G24" s="60"/>
      <c r="H24" s="60"/>
      <c r="I24" s="60"/>
      <c r="J24" s="60"/>
      <c r="K24" s="60"/>
    </row>
    <row r="25" spans="1:12" ht="15" x14ac:dyDescent="0.25">
      <c r="A25" s="53" t="s">
        <v>105</v>
      </c>
      <c r="B25" s="53"/>
      <c r="C25" s="53"/>
      <c r="D25" s="53"/>
      <c r="E25" s="53"/>
      <c r="F25" s="53"/>
      <c r="G25" s="53"/>
      <c r="H25" s="53"/>
      <c r="I25" s="53"/>
      <c r="J25" s="53"/>
    </row>
    <row r="26" spans="1:12" ht="15" x14ac:dyDescent="0.25">
      <c r="A26" s="53"/>
      <c r="B26" s="53"/>
      <c r="C26" s="53"/>
      <c r="D26" s="53"/>
      <c r="E26" s="53"/>
      <c r="F26" s="53"/>
      <c r="G26" s="53"/>
      <c r="H26" s="53"/>
      <c r="I26" s="53"/>
      <c r="J26" s="53"/>
    </row>
    <row r="27" spans="1:12" ht="15" x14ac:dyDescent="0.25">
      <c r="A27" s="53"/>
      <c r="B27" s="53"/>
      <c r="C27" s="53"/>
      <c r="D27" s="53"/>
      <c r="E27" s="53"/>
      <c r="F27" s="53"/>
      <c r="G27" s="53"/>
      <c r="H27" s="53"/>
      <c r="I27" s="53"/>
      <c r="J27" s="53"/>
    </row>
    <row r="28" spans="1:12" ht="15" x14ac:dyDescent="0.25">
      <c r="A28" s="53" t="s">
        <v>10</v>
      </c>
      <c r="B28" s="53"/>
      <c r="C28" s="53"/>
      <c r="D28" s="53"/>
      <c r="E28" s="53"/>
      <c r="F28" s="53"/>
      <c r="G28" s="53"/>
      <c r="H28" s="53"/>
      <c r="I28" s="53"/>
      <c r="K28" s="423"/>
      <c r="L28" s="424" t="s">
        <v>11</v>
      </c>
    </row>
    <row r="29" spans="1:12" ht="15" customHeight="1" x14ac:dyDescent="0.2">
      <c r="B29" s="423"/>
      <c r="C29" s="423"/>
      <c r="D29" s="423"/>
      <c r="E29" s="423"/>
      <c r="F29" s="423"/>
      <c r="G29" s="423"/>
      <c r="H29" s="423"/>
      <c r="I29" s="423"/>
      <c r="J29" s="423"/>
      <c r="K29" s="423"/>
      <c r="L29" s="424" t="s">
        <v>877</v>
      </c>
    </row>
    <row r="30" spans="1:12" ht="15" customHeight="1" x14ac:dyDescent="0.2">
      <c r="B30" s="423"/>
      <c r="C30" s="423"/>
      <c r="D30" s="423"/>
      <c r="E30" s="423"/>
      <c r="F30" s="423"/>
      <c r="G30" s="423"/>
      <c r="H30" s="423"/>
      <c r="I30" s="423"/>
      <c r="J30" s="423"/>
      <c r="K30" s="423"/>
      <c r="L30" s="424" t="s">
        <v>878</v>
      </c>
    </row>
    <row r="31" spans="1:12" ht="15" x14ac:dyDescent="0.25">
      <c r="A31" s="53"/>
      <c r="B31" s="53"/>
      <c r="C31" s="53"/>
      <c r="D31" s="53"/>
      <c r="E31" s="53"/>
      <c r="F31" s="53"/>
      <c r="G31" s="53"/>
      <c r="H31" s="53" t="s">
        <v>82</v>
      </c>
      <c r="I31" s="53"/>
      <c r="J31" s="53"/>
      <c r="K31" s="53"/>
    </row>
  </sheetData>
  <mergeCells count="16">
    <mergeCell ref="C1:H1"/>
    <mergeCell ref="J1:K1"/>
    <mergeCell ref="A3:K3"/>
    <mergeCell ref="A2:K2"/>
    <mergeCell ref="A6:B6"/>
    <mergeCell ref="L7:L9"/>
    <mergeCell ref="A5:K5"/>
    <mergeCell ref="A7:A9"/>
    <mergeCell ref="B7:B9"/>
    <mergeCell ref="C7:C9"/>
    <mergeCell ref="D7:H7"/>
    <mergeCell ref="J7:J9"/>
    <mergeCell ref="K7:K9"/>
    <mergeCell ref="D8:D9"/>
    <mergeCell ref="E8:G8"/>
    <mergeCell ref="I7:I9"/>
  </mergeCells>
  <phoneticPr fontId="0" type="noConversion"/>
  <printOptions horizontalCentered="1" verticalCentered="1"/>
  <pageMargins left="0.70866141732283505" right="0.70866141732283505" top="0.23622047244094499" bottom="0" header="0.31496062992126" footer="0.31496062992126"/>
  <pageSetup paperSize="9" scale="84"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2"/>
  <sheetViews>
    <sheetView view="pageBreakPreview" topLeftCell="A7" zoomScaleNormal="100" zoomScaleSheetLayoutView="100" workbookViewId="0">
      <selection activeCell="R25" sqref="R25"/>
    </sheetView>
  </sheetViews>
  <sheetFormatPr defaultRowHeight="14.25" x14ac:dyDescent="0.2"/>
  <cols>
    <col min="1" max="1" width="4.7109375" style="48" customWidth="1"/>
    <col min="2" max="2" width="14.7109375" style="48" customWidth="1"/>
    <col min="3" max="3" width="11.7109375" style="48" customWidth="1"/>
    <col min="4" max="4" width="12" style="48" customWidth="1"/>
    <col min="5" max="5" width="11.85546875" style="48" customWidth="1"/>
    <col min="6" max="6" width="18.85546875" style="48" customWidth="1"/>
    <col min="7" max="7" width="10.140625" style="48" customWidth="1"/>
    <col min="8" max="8" width="14.7109375" style="48" customWidth="1"/>
    <col min="9" max="9" width="15.28515625" style="48" customWidth="1"/>
    <col min="10" max="10" width="14.7109375" style="48" customWidth="1"/>
    <col min="11" max="11" width="11.85546875" style="48" customWidth="1"/>
    <col min="12" max="16384" width="9.140625" style="48"/>
  </cols>
  <sheetData>
    <row r="1" spans="1:19" ht="15" customHeight="1" x14ac:dyDescent="0.25">
      <c r="C1" s="630"/>
      <c r="D1" s="630"/>
      <c r="E1" s="630"/>
      <c r="F1" s="630"/>
      <c r="G1" s="630"/>
      <c r="H1" s="630"/>
      <c r="I1" s="161"/>
      <c r="J1" s="40" t="s">
        <v>547</v>
      </c>
    </row>
    <row r="2" spans="1:19" s="55" customFormat="1" ht="19.5" customHeight="1" x14ac:dyDescent="0.2">
      <c r="A2" s="979" t="s">
        <v>0</v>
      </c>
      <c r="B2" s="979"/>
      <c r="C2" s="979"/>
      <c r="D2" s="979"/>
      <c r="E2" s="979"/>
      <c r="F2" s="979"/>
      <c r="G2" s="979"/>
      <c r="H2" s="979"/>
      <c r="I2" s="979"/>
      <c r="J2" s="979"/>
    </row>
    <row r="3" spans="1:19" s="55" customFormat="1" ht="19.5" customHeight="1" x14ac:dyDescent="0.2">
      <c r="A3" s="978" t="s">
        <v>651</v>
      </c>
      <c r="B3" s="978"/>
      <c r="C3" s="978"/>
      <c r="D3" s="978"/>
      <c r="E3" s="978"/>
      <c r="F3" s="978"/>
      <c r="G3" s="978"/>
      <c r="H3" s="978"/>
      <c r="I3" s="978"/>
      <c r="J3" s="978"/>
    </row>
    <row r="4" spans="1:19" s="55" customFormat="1" ht="14.25" customHeight="1" x14ac:dyDescent="0.2">
      <c r="A4" s="63"/>
      <c r="B4" s="63"/>
      <c r="C4" s="63"/>
      <c r="D4" s="63"/>
      <c r="E4" s="63"/>
      <c r="F4" s="63"/>
      <c r="G4" s="63"/>
      <c r="H4" s="63"/>
      <c r="I4" s="63"/>
      <c r="J4" s="63"/>
    </row>
    <row r="5" spans="1:19" s="55" customFormat="1" ht="18" customHeight="1" x14ac:dyDescent="0.2">
      <c r="A5" s="883" t="s">
        <v>729</v>
      </c>
      <c r="B5" s="883"/>
      <c r="C5" s="883"/>
      <c r="D5" s="883"/>
      <c r="E5" s="883"/>
      <c r="F5" s="883"/>
      <c r="G5" s="883"/>
      <c r="H5" s="883"/>
      <c r="I5" s="883"/>
      <c r="J5" s="883"/>
    </row>
    <row r="6" spans="1:19" ht="15.75" x14ac:dyDescent="0.25">
      <c r="A6" s="671" t="s">
        <v>873</v>
      </c>
      <c r="B6" s="671"/>
      <c r="C6" s="133"/>
      <c r="D6" s="133"/>
      <c r="E6" s="133"/>
      <c r="F6" s="133"/>
      <c r="G6" s="133"/>
      <c r="H6" s="133"/>
      <c r="I6" s="159"/>
      <c r="J6" s="159"/>
    </row>
    <row r="7" spans="1:19" ht="15" x14ac:dyDescent="0.2">
      <c r="A7" s="976" t="s">
        <v>72</v>
      </c>
      <c r="B7" s="976" t="s">
        <v>73</v>
      </c>
      <c r="C7" s="976" t="s">
        <v>74</v>
      </c>
      <c r="D7" s="976" t="s">
        <v>158</v>
      </c>
      <c r="E7" s="976"/>
      <c r="F7" s="976"/>
      <c r="G7" s="976"/>
      <c r="H7" s="976"/>
      <c r="I7" s="680" t="s">
        <v>244</v>
      </c>
      <c r="J7" s="976" t="s">
        <v>75</v>
      </c>
      <c r="K7" s="976" t="s">
        <v>225</v>
      </c>
    </row>
    <row r="8" spans="1:19" ht="34.15" customHeight="1" x14ac:dyDescent="0.2">
      <c r="A8" s="976"/>
      <c r="B8" s="976"/>
      <c r="C8" s="976"/>
      <c r="D8" s="976" t="s">
        <v>77</v>
      </c>
      <c r="E8" s="976" t="s">
        <v>78</v>
      </c>
      <c r="F8" s="976"/>
      <c r="G8" s="976"/>
      <c r="H8" s="680" t="s">
        <v>79</v>
      </c>
      <c r="I8" s="977"/>
      <c r="J8" s="976"/>
      <c r="K8" s="976"/>
      <c r="R8" s="54"/>
      <c r="S8" s="54"/>
    </row>
    <row r="9" spans="1:19" ht="33.75" customHeight="1" x14ac:dyDescent="0.2">
      <c r="A9" s="976"/>
      <c r="B9" s="976"/>
      <c r="C9" s="976"/>
      <c r="D9" s="976"/>
      <c r="E9" s="50" t="s">
        <v>80</v>
      </c>
      <c r="F9" s="50" t="s">
        <v>81</v>
      </c>
      <c r="G9" s="50" t="s">
        <v>15</v>
      </c>
      <c r="H9" s="681"/>
      <c r="I9" s="681"/>
      <c r="J9" s="976"/>
      <c r="K9" s="976"/>
    </row>
    <row r="10" spans="1:19" s="56" customFormat="1" ht="17.100000000000001" customHeight="1" x14ac:dyDescent="0.2">
      <c r="A10" s="50">
        <v>1</v>
      </c>
      <c r="B10" s="50">
        <v>2</v>
      </c>
      <c r="C10" s="50">
        <v>3</v>
      </c>
      <c r="D10" s="50">
        <v>4</v>
      </c>
      <c r="E10" s="50">
        <v>5</v>
      </c>
      <c r="F10" s="50">
        <v>6</v>
      </c>
      <c r="G10" s="50">
        <v>7</v>
      </c>
      <c r="H10" s="50">
        <v>8</v>
      </c>
      <c r="I10" s="50">
        <v>9</v>
      </c>
      <c r="J10" s="50">
        <v>10</v>
      </c>
      <c r="K10" s="50">
        <v>11</v>
      </c>
    </row>
    <row r="11" spans="1:19" ht="17.100000000000001" customHeight="1" x14ac:dyDescent="0.2">
      <c r="A11" s="57">
        <v>1</v>
      </c>
      <c r="B11" s="58" t="s">
        <v>717</v>
      </c>
      <c r="C11" s="52">
        <v>30</v>
      </c>
      <c r="D11" s="52">
        <v>4</v>
      </c>
      <c r="E11" s="52">
        <v>5</v>
      </c>
      <c r="F11" s="52">
        <v>0</v>
      </c>
      <c r="G11" s="52">
        <f>SUM(E11:F11)</f>
        <v>5</v>
      </c>
      <c r="H11" s="52">
        <f>D11+G11</f>
        <v>9</v>
      </c>
      <c r="I11" s="52">
        <f t="shared" ref="I11:I22" si="0">C11-H11</f>
        <v>21</v>
      </c>
      <c r="J11" s="52">
        <f t="shared" ref="J11:J22" si="1">C11-H11</f>
        <v>21</v>
      </c>
      <c r="K11" s="51"/>
    </row>
    <row r="12" spans="1:19" ht="17.100000000000001" customHeight="1" x14ac:dyDescent="0.2">
      <c r="A12" s="57">
        <v>2</v>
      </c>
      <c r="B12" s="58" t="s">
        <v>718</v>
      </c>
      <c r="C12" s="52">
        <v>31</v>
      </c>
      <c r="D12" s="52">
        <v>4</v>
      </c>
      <c r="E12" s="52">
        <v>4</v>
      </c>
      <c r="F12" s="52">
        <v>0</v>
      </c>
      <c r="G12" s="52">
        <f t="shared" ref="G12:G22" si="2">SUM(E12:F12)</f>
        <v>4</v>
      </c>
      <c r="H12" s="52">
        <f t="shared" ref="H12:H22" si="3">D12+G12</f>
        <v>8</v>
      </c>
      <c r="I12" s="52">
        <f t="shared" si="0"/>
        <v>23</v>
      </c>
      <c r="J12" s="52">
        <f t="shared" si="1"/>
        <v>23</v>
      </c>
      <c r="K12" s="51"/>
    </row>
    <row r="13" spans="1:19" ht="17.100000000000001" customHeight="1" x14ac:dyDescent="0.2">
      <c r="A13" s="57">
        <v>3</v>
      </c>
      <c r="B13" s="58" t="s">
        <v>719</v>
      </c>
      <c r="C13" s="52">
        <v>30</v>
      </c>
      <c r="D13" s="52">
        <v>4</v>
      </c>
      <c r="E13" s="52">
        <v>5</v>
      </c>
      <c r="F13" s="52">
        <v>0</v>
      </c>
      <c r="G13" s="52">
        <f t="shared" si="2"/>
        <v>5</v>
      </c>
      <c r="H13" s="52">
        <f t="shared" si="3"/>
        <v>9</v>
      </c>
      <c r="I13" s="52">
        <f t="shared" si="0"/>
        <v>21</v>
      </c>
      <c r="J13" s="52">
        <f t="shared" si="1"/>
        <v>21</v>
      </c>
      <c r="K13" s="58"/>
    </row>
    <row r="14" spans="1:19" ht="17.100000000000001" customHeight="1" x14ac:dyDescent="0.2">
      <c r="A14" s="57">
        <v>4</v>
      </c>
      <c r="B14" s="58" t="s">
        <v>720</v>
      </c>
      <c r="C14" s="52">
        <v>31</v>
      </c>
      <c r="D14" s="52">
        <v>5</v>
      </c>
      <c r="E14" s="52">
        <v>4</v>
      </c>
      <c r="F14" s="52">
        <v>1</v>
      </c>
      <c r="G14" s="52">
        <f t="shared" si="2"/>
        <v>5</v>
      </c>
      <c r="H14" s="52">
        <f t="shared" si="3"/>
        <v>10</v>
      </c>
      <c r="I14" s="52">
        <f t="shared" si="0"/>
        <v>21</v>
      </c>
      <c r="J14" s="52">
        <f t="shared" si="1"/>
        <v>21</v>
      </c>
      <c r="K14" s="58"/>
    </row>
    <row r="15" spans="1:19" ht="17.100000000000001" customHeight="1" x14ac:dyDescent="0.2">
      <c r="A15" s="57">
        <v>5</v>
      </c>
      <c r="B15" s="58" t="s">
        <v>721</v>
      </c>
      <c r="C15" s="52">
        <v>31</v>
      </c>
      <c r="D15" s="52">
        <v>4</v>
      </c>
      <c r="E15" s="52">
        <v>4</v>
      </c>
      <c r="F15" s="52">
        <v>1</v>
      </c>
      <c r="G15" s="52">
        <f t="shared" si="2"/>
        <v>5</v>
      </c>
      <c r="H15" s="52">
        <f t="shared" si="3"/>
        <v>9</v>
      </c>
      <c r="I15" s="52">
        <f t="shared" si="0"/>
        <v>22</v>
      </c>
      <c r="J15" s="52">
        <f t="shared" si="1"/>
        <v>22</v>
      </c>
      <c r="K15" s="58"/>
    </row>
    <row r="16" spans="1:19" s="56" customFormat="1" ht="17.100000000000001" customHeight="1" x14ac:dyDescent="0.2">
      <c r="A16" s="57">
        <v>6</v>
      </c>
      <c r="B16" s="58" t="s">
        <v>722</v>
      </c>
      <c r="C16" s="57">
        <v>30</v>
      </c>
      <c r="D16" s="57">
        <v>5</v>
      </c>
      <c r="E16" s="57">
        <v>5</v>
      </c>
      <c r="F16" s="57">
        <v>1</v>
      </c>
      <c r="G16" s="52">
        <f t="shared" si="2"/>
        <v>6</v>
      </c>
      <c r="H16" s="52">
        <f t="shared" si="3"/>
        <v>11</v>
      </c>
      <c r="I16" s="52">
        <f t="shared" si="0"/>
        <v>19</v>
      </c>
      <c r="J16" s="52">
        <f t="shared" si="1"/>
        <v>19</v>
      </c>
      <c r="K16" s="58"/>
    </row>
    <row r="17" spans="1:11" s="56" customFormat="1" ht="17.100000000000001" customHeight="1" x14ac:dyDescent="0.2">
      <c r="A17" s="57">
        <v>7</v>
      </c>
      <c r="B17" s="58" t="s">
        <v>723</v>
      </c>
      <c r="C17" s="57">
        <v>31</v>
      </c>
      <c r="D17" s="57">
        <v>4</v>
      </c>
      <c r="E17" s="57">
        <v>4</v>
      </c>
      <c r="F17" s="57">
        <v>2</v>
      </c>
      <c r="G17" s="52">
        <f t="shared" si="2"/>
        <v>6</v>
      </c>
      <c r="H17" s="52">
        <f t="shared" si="3"/>
        <v>10</v>
      </c>
      <c r="I17" s="52">
        <f t="shared" si="0"/>
        <v>21</v>
      </c>
      <c r="J17" s="52">
        <f t="shared" si="1"/>
        <v>21</v>
      </c>
      <c r="K17" s="58"/>
    </row>
    <row r="18" spans="1:11" s="56" customFormat="1" ht="17.100000000000001" customHeight="1" x14ac:dyDescent="0.2">
      <c r="A18" s="57">
        <v>8</v>
      </c>
      <c r="B18" s="58" t="s">
        <v>724</v>
      </c>
      <c r="C18" s="57">
        <v>30</v>
      </c>
      <c r="D18" s="57">
        <v>4</v>
      </c>
      <c r="E18" s="57">
        <v>4</v>
      </c>
      <c r="F18" s="57">
        <v>2</v>
      </c>
      <c r="G18" s="52">
        <f t="shared" si="2"/>
        <v>6</v>
      </c>
      <c r="H18" s="52">
        <f t="shared" si="3"/>
        <v>10</v>
      </c>
      <c r="I18" s="52">
        <f t="shared" si="0"/>
        <v>20</v>
      </c>
      <c r="J18" s="52">
        <f t="shared" si="1"/>
        <v>20</v>
      </c>
      <c r="K18" s="58"/>
    </row>
    <row r="19" spans="1:11" s="56" customFormat="1" ht="17.100000000000001" customHeight="1" x14ac:dyDescent="0.2">
      <c r="A19" s="57">
        <v>9</v>
      </c>
      <c r="B19" s="58" t="s">
        <v>725</v>
      </c>
      <c r="C19" s="57">
        <v>31</v>
      </c>
      <c r="D19" s="57">
        <v>5</v>
      </c>
      <c r="E19" s="57">
        <v>5</v>
      </c>
      <c r="F19" s="57">
        <v>10</v>
      </c>
      <c r="G19" s="52">
        <f t="shared" si="2"/>
        <v>15</v>
      </c>
      <c r="H19" s="52">
        <f t="shared" si="3"/>
        <v>20</v>
      </c>
      <c r="I19" s="52">
        <f t="shared" si="0"/>
        <v>11</v>
      </c>
      <c r="J19" s="52">
        <f t="shared" si="1"/>
        <v>11</v>
      </c>
      <c r="K19" s="58"/>
    </row>
    <row r="20" spans="1:11" s="56" customFormat="1" ht="17.100000000000001" customHeight="1" x14ac:dyDescent="0.2">
      <c r="A20" s="57">
        <v>10</v>
      </c>
      <c r="B20" s="58" t="s">
        <v>726</v>
      </c>
      <c r="C20" s="57">
        <v>31</v>
      </c>
      <c r="D20" s="57">
        <v>4</v>
      </c>
      <c r="E20" s="57">
        <v>5</v>
      </c>
      <c r="F20" s="57">
        <v>22</v>
      </c>
      <c r="G20" s="52">
        <f t="shared" si="2"/>
        <v>27</v>
      </c>
      <c r="H20" s="52">
        <f t="shared" si="3"/>
        <v>31</v>
      </c>
      <c r="I20" s="52">
        <f t="shared" si="0"/>
        <v>0</v>
      </c>
      <c r="J20" s="52">
        <f t="shared" si="1"/>
        <v>0</v>
      </c>
      <c r="K20" s="58"/>
    </row>
    <row r="21" spans="1:11" s="56" customFormat="1" ht="17.100000000000001" customHeight="1" x14ac:dyDescent="0.2">
      <c r="A21" s="57">
        <v>11</v>
      </c>
      <c r="B21" s="58" t="s">
        <v>727</v>
      </c>
      <c r="C21" s="57">
        <v>28</v>
      </c>
      <c r="D21" s="57">
        <v>4</v>
      </c>
      <c r="E21" s="57">
        <v>4</v>
      </c>
      <c r="F21" s="57">
        <v>0</v>
      </c>
      <c r="G21" s="52">
        <f t="shared" si="2"/>
        <v>4</v>
      </c>
      <c r="H21" s="52">
        <f t="shared" si="3"/>
        <v>8</v>
      </c>
      <c r="I21" s="52">
        <f t="shared" si="0"/>
        <v>20</v>
      </c>
      <c r="J21" s="52">
        <f t="shared" si="1"/>
        <v>20</v>
      </c>
      <c r="K21" s="58"/>
    </row>
    <row r="22" spans="1:11" s="56" customFormat="1" ht="17.100000000000001" customHeight="1" x14ac:dyDescent="0.2">
      <c r="A22" s="57">
        <v>12</v>
      </c>
      <c r="B22" s="58" t="s">
        <v>728</v>
      </c>
      <c r="C22" s="57">
        <v>31</v>
      </c>
      <c r="D22" s="57">
        <v>5</v>
      </c>
      <c r="E22" s="57">
        <v>5</v>
      </c>
      <c r="F22" s="57">
        <v>0</v>
      </c>
      <c r="G22" s="52">
        <f t="shared" si="2"/>
        <v>5</v>
      </c>
      <c r="H22" s="52">
        <f t="shared" si="3"/>
        <v>10</v>
      </c>
      <c r="I22" s="52">
        <f t="shared" si="0"/>
        <v>21</v>
      </c>
      <c r="J22" s="52">
        <f t="shared" si="1"/>
        <v>21</v>
      </c>
      <c r="K22" s="58"/>
    </row>
    <row r="23" spans="1:11" s="56" customFormat="1" ht="17.100000000000001" customHeight="1" x14ac:dyDescent="0.2">
      <c r="A23" s="58"/>
      <c r="B23" s="59" t="s">
        <v>15</v>
      </c>
      <c r="C23" s="57">
        <v>365</v>
      </c>
      <c r="D23" s="52">
        <f t="shared" ref="D23:J23" si="4">SUM(D11:D22)</f>
        <v>52</v>
      </c>
      <c r="E23" s="52">
        <f t="shared" si="4"/>
        <v>54</v>
      </c>
      <c r="F23" s="52">
        <f t="shared" si="4"/>
        <v>39</v>
      </c>
      <c r="G23" s="52">
        <f t="shared" si="4"/>
        <v>93</v>
      </c>
      <c r="H23" s="52">
        <f t="shared" si="4"/>
        <v>145</v>
      </c>
      <c r="I23" s="52">
        <f t="shared" si="4"/>
        <v>220</v>
      </c>
      <c r="J23" s="52">
        <f t="shared" si="4"/>
        <v>220</v>
      </c>
      <c r="K23" s="58"/>
    </row>
    <row r="24" spans="1:11" s="56" customFormat="1" ht="11.25" customHeight="1" x14ac:dyDescent="0.2">
      <c r="A24" s="60"/>
      <c r="B24" s="61"/>
      <c r="C24" s="62"/>
      <c r="D24" s="60"/>
      <c r="E24" s="60"/>
      <c r="F24" s="60"/>
      <c r="G24" s="60"/>
      <c r="H24" s="60"/>
      <c r="I24" s="60"/>
      <c r="J24" s="60"/>
      <c r="K24" s="58"/>
    </row>
    <row r="25" spans="1:11" ht="15" x14ac:dyDescent="0.25">
      <c r="A25" s="53" t="s">
        <v>105</v>
      </c>
      <c r="B25" s="53"/>
      <c r="C25" s="53"/>
      <c r="D25" s="53"/>
      <c r="E25" s="53"/>
      <c r="F25" s="53"/>
      <c r="G25" s="53"/>
      <c r="H25" s="53"/>
      <c r="I25" s="53"/>
      <c r="J25" s="53"/>
    </row>
    <row r="26" spans="1:11" ht="15" x14ac:dyDescent="0.25">
      <c r="A26" s="53"/>
      <c r="B26" s="53"/>
      <c r="C26" s="53"/>
      <c r="D26" s="53"/>
      <c r="E26" s="53"/>
      <c r="F26" s="53"/>
      <c r="G26" s="53"/>
      <c r="H26" s="53"/>
      <c r="I26" s="53"/>
      <c r="J26" s="53"/>
    </row>
    <row r="27" spans="1:11" ht="15" x14ac:dyDescent="0.25">
      <c r="A27" s="53"/>
      <c r="B27" s="53"/>
      <c r="C27" s="53"/>
      <c r="D27" s="53"/>
      <c r="E27" s="53"/>
      <c r="F27" s="53"/>
      <c r="G27" s="53"/>
      <c r="H27" s="53"/>
      <c r="I27" s="53"/>
      <c r="J27" s="53"/>
    </row>
    <row r="28" spans="1:11" x14ac:dyDescent="0.2">
      <c r="D28" s="48" t="s">
        <v>9</v>
      </c>
    </row>
    <row r="29" spans="1:11" ht="15" x14ac:dyDescent="0.25">
      <c r="A29" s="53" t="s">
        <v>10</v>
      </c>
      <c r="B29" s="53"/>
      <c r="C29" s="53"/>
      <c r="D29" s="53"/>
      <c r="E29" s="53"/>
      <c r="F29" s="53"/>
      <c r="G29" s="53"/>
      <c r="H29" s="53"/>
      <c r="I29" s="53"/>
      <c r="J29" s="424"/>
      <c r="K29" s="424" t="s">
        <v>11</v>
      </c>
    </row>
    <row r="30" spans="1:11" ht="15" customHeight="1" x14ac:dyDescent="0.2">
      <c r="A30" s="423"/>
      <c r="B30" s="423"/>
      <c r="C30" s="423"/>
      <c r="D30" s="423"/>
      <c r="E30" s="423"/>
      <c r="F30" s="423"/>
      <c r="G30" s="423"/>
      <c r="H30" s="423"/>
      <c r="I30" s="423"/>
      <c r="J30" s="423"/>
      <c r="K30" s="424" t="s">
        <v>877</v>
      </c>
    </row>
    <row r="31" spans="1:11" ht="15" customHeight="1" x14ac:dyDescent="0.2">
      <c r="A31" s="423"/>
      <c r="B31" s="423"/>
      <c r="C31" s="423"/>
      <c r="D31" s="423"/>
      <c r="E31" s="423"/>
      <c r="F31" s="423"/>
      <c r="G31" s="423"/>
      <c r="H31" s="423"/>
      <c r="I31" s="423"/>
      <c r="J31" s="423"/>
      <c r="K31" s="424" t="s">
        <v>878</v>
      </c>
    </row>
    <row r="32" spans="1:11" ht="15" x14ac:dyDescent="0.25">
      <c r="A32" s="53"/>
      <c r="B32" s="53"/>
      <c r="C32" s="53"/>
      <c r="D32" s="53"/>
      <c r="E32" s="53"/>
      <c r="F32" s="53"/>
      <c r="G32" s="53"/>
      <c r="H32" s="53" t="s">
        <v>82</v>
      </c>
      <c r="I32" s="53"/>
      <c r="J32" s="53"/>
    </row>
  </sheetData>
  <mergeCells count="15">
    <mergeCell ref="K7:K9"/>
    <mergeCell ref="H8:H9"/>
    <mergeCell ref="C1:H1"/>
    <mergeCell ref="A2:J2"/>
    <mergeCell ref="A3:J3"/>
    <mergeCell ref="A5:J5"/>
    <mergeCell ref="A6:B6"/>
    <mergeCell ref="A7:A9"/>
    <mergeCell ref="B7:B9"/>
    <mergeCell ref="C7:C9"/>
    <mergeCell ref="D7:H7"/>
    <mergeCell ref="J7:J9"/>
    <mergeCell ref="D8:D9"/>
    <mergeCell ref="E8:G8"/>
    <mergeCell ref="I7:I9"/>
  </mergeCells>
  <phoneticPr fontId="0" type="noConversion"/>
  <printOptions horizontalCentered="1" verticalCentered="1"/>
  <pageMargins left="0.70866141732283505" right="0.70866141732283505" top="0.23622047244094499" bottom="0" header="0.31496062992126" footer="0.31496062992126"/>
  <pageSetup paperSize="9" scale="95"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
  <sheetViews>
    <sheetView view="pageBreakPreview" topLeftCell="A8" zoomScaleNormal="70" zoomScaleSheetLayoutView="100" workbookViewId="0">
      <selection activeCell="B23" sqref="B23:J24"/>
    </sheetView>
  </sheetViews>
  <sheetFormatPr defaultRowHeight="12.75" x14ac:dyDescent="0.2"/>
  <cols>
    <col min="1" max="1" width="5.5703125" style="267" customWidth="1"/>
    <col min="2" max="2" width="20.5703125" style="267" bestFit="1" customWidth="1"/>
    <col min="3" max="3" width="10.28515625" style="267" customWidth="1"/>
    <col min="4" max="4" width="8.42578125" style="267" customWidth="1"/>
    <col min="5" max="6" width="9.85546875" style="267" customWidth="1"/>
    <col min="7" max="7" width="10.28515625" style="267" customWidth="1"/>
    <col min="8" max="8" width="12.85546875" style="267" customWidth="1"/>
    <col min="9" max="9" width="8.7109375" style="255" customWidth="1"/>
    <col min="10" max="10" width="8.5703125" style="255" bestFit="1" customWidth="1"/>
    <col min="11" max="11" width="8" style="255" customWidth="1"/>
    <col min="12" max="14" width="8.140625" style="255" customWidth="1"/>
    <col min="15" max="15" width="8.42578125" style="255" customWidth="1"/>
    <col min="16" max="16" width="8.140625" style="255" customWidth="1"/>
    <col min="17" max="17" width="8.85546875" style="255" customWidth="1"/>
    <col min="18" max="18" width="8.140625" style="255" customWidth="1"/>
    <col min="19" max="16384" width="9.140625" style="255"/>
  </cols>
  <sheetData>
    <row r="1" spans="1:18" ht="12.75" customHeight="1" x14ac:dyDescent="0.2">
      <c r="G1" s="993"/>
      <c r="H1" s="993"/>
      <c r="I1" s="993"/>
      <c r="J1" s="267"/>
      <c r="K1" s="267"/>
      <c r="L1" s="267"/>
      <c r="M1" s="267"/>
      <c r="N1" s="267"/>
      <c r="O1" s="267"/>
      <c r="P1" s="267"/>
      <c r="Q1" s="995" t="s">
        <v>548</v>
      </c>
      <c r="R1" s="995"/>
    </row>
    <row r="2" spans="1:18" ht="15.75" x14ac:dyDescent="0.25">
      <c r="A2" s="991" t="s">
        <v>0</v>
      </c>
      <c r="B2" s="991"/>
      <c r="C2" s="991"/>
      <c r="D2" s="991"/>
      <c r="E2" s="991"/>
      <c r="F2" s="991"/>
      <c r="G2" s="991"/>
      <c r="H2" s="991"/>
      <c r="I2" s="991"/>
      <c r="J2" s="991"/>
      <c r="K2" s="991"/>
      <c r="L2" s="991"/>
      <c r="M2" s="991"/>
      <c r="N2" s="991"/>
      <c r="O2" s="991"/>
      <c r="P2" s="991"/>
      <c r="Q2" s="991"/>
      <c r="R2" s="991"/>
    </row>
    <row r="3" spans="1:18" ht="18" x14ac:dyDescent="0.25">
      <c r="A3" s="992" t="s">
        <v>651</v>
      </c>
      <c r="B3" s="992"/>
      <c r="C3" s="992"/>
      <c r="D3" s="992"/>
      <c r="E3" s="992"/>
      <c r="F3" s="992"/>
      <c r="G3" s="992"/>
      <c r="H3" s="992"/>
      <c r="I3" s="992"/>
      <c r="J3" s="992"/>
      <c r="K3" s="992"/>
      <c r="L3" s="992"/>
      <c r="M3" s="992"/>
      <c r="N3" s="992"/>
      <c r="O3" s="992"/>
      <c r="P3" s="992"/>
      <c r="Q3" s="992"/>
      <c r="R3" s="992"/>
    </row>
    <row r="4" spans="1:18" ht="12.75" customHeight="1" x14ac:dyDescent="0.2">
      <c r="A4" s="990" t="s">
        <v>736</v>
      </c>
      <c r="B4" s="990"/>
      <c r="C4" s="990"/>
      <c r="D4" s="990"/>
      <c r="E4" s="990"/>
      <c r="F4" s="990"/>
      <c r="G4" s="990"/>
      <c r="H4" s="990"/>
      <c r="I4" s="990"/>
      <c r="J4" s="990"/>
      <c r="K4" s="990"/>
      <c r="L4" s="990"/>
      <c r="M4" s="990"/>
      <c r="N4" s="990"/>
      <c r="O4" s="990"/>
      <c r="P4" s="990"/>
      <c r="Q4" s="990"/>
      <c r="R4" s="990"/>
    </row>
    <row r="5" spans="1:18" s="256" customFormat="1" ht="7.5" customHeight="1" x14ac:dyDescent="0.2">
      <c r="A5" s="990"/>
      <c r="B5" s="990"/>
      <c r="C5" s="990"/>
      <c r="D5" s="990"/>
      <c r="E5" s="990"/>
      <c r="F5" s="990"/>
      <c r="G5" s="990"/>
      <c r="H5" s="990"/>
      <c r="I5" s="990"/>
      <c r="J5" s="990"/>
      <c r="K5" s="990"/>
      <c r="L5" s="990"/>
      <c r="M5" s="990"/>
      <c r="N5" s="990"/>
      <c r="O5" s="990"/>
      <c r="P5" s="990"/>
      <c r="Q5" s="990"/>
      <c r="R5" s="990"/>
    </row>
    <row r="6" spans="1:18" x14ac:dyDescent="0.2">
      <c r="A6" s="994"/>
      <c r="B6" s="994"/>
      <c r="C6" s="994"/>
      <c r="D6" s="994"/>
      <c r="E6" s="994"/>
      <c r="F6" s="994"/>
      <c r="G6" s="994"/>
      <c r="H6" s="994"/>
      <c r="I6" s="994"/>
      <c r="J6" s="994"/>
      <c r="K6" s="994"/>
      <c r="L6" s="994"/>
      <c r="M6" s="994"/>
      <c r="N6" s="994"/>
      <c r="O6" s="994"/>
      <c r="P6" s="994"/>
      <c r="Q6" s="994"/>
      <c r="R6" s="994"/>
    </row>
    <row r="7" spans="1:18" x14ac:dyDescent="0.2">
      <c r="A7" s="983" t="s">
        <v>873</v>
      </c>
      <c r="B7" s="983"/>
      <c r="H7" s="268"/>
      <c r="I7" s="267"/>
      <c r="J7" s="267"/>
      <c r="K7" s="267"/>
      <c r="L7" s="981"/>
      <c r="M7" s="981"/>
      <c r="N7" s="981"/>
      <c r="O7" s="981"/>
      <c r="P7" s="981"/>
      <c r="Q7" s="981"/>
      <c r="R7" s="981"/>
    </row>
    <row r="8" spans="1:18" ht="24.75" customHeight="1" x14ac:dyDescent="0.2">
      <c r="A8" s="892" t="s">
        <v>1</v>
      </c>
      <c r="B8" s="892" t="s">
        <v>2</v>
      </c>
      <c r="C8" s="877" t="s">
        <v>500</v>
      </c>
      <c r="D8" s="982"/>
      <c r="E8" s="982"/>
      <c r="F8" s="982"/>
      <c r="G8" s="878"/>
      <c r="H8" s="984" t="s">
        <v>83</v>
      </c>
      <c r="I8" s="986" t="s">
        <v>84</v>
      </c>
      <c r="J8" s="987"/>
      <c r="K8" s="987"/>
      <c r="L8" s="988"/>
      <c r="M8" s="986" t="s">
        <v>730</v>
      </c>
      <c r="N8" s="987"/>
      <c r="O8" s="987"/>
      <c r="P8" s="987"/>
      <c r="Q8" s="987"/>
      <c r="R8" s="987"/>
    </row>
    <row r="9" spans="1:18" ht="44.45" customHeight="1" x14ac:dyDescent="0.2">
      <c r="A9" s="892"/>
      <c r="B9" s="892"/>
      <c r="C9" s="564" t="s">
        <v>4</v>
      </c>
      <c r="D9" s="564" t="s">
        <v>5</v>
      </c>
      <c r="E9" s="564" t="s">
        <v>364</v>
      </c>
      <c r="F9" s="581" t="s">
        <v>99</v>
      </c>
      <c r="G9" s="581" t="s">
        <v>226</v>
      </c>
      <c r="H9" s="985"/>
      <c r="I9" s="312" t="s">
        <v>89</v>
      </c>
      <c r="J9" s="312" t="s">
        <v>18</v>
      </c>
      <c r="K9" s="312" t="s">
        <v>40</v>
      </c>
      <c r="L9" s="312" t="s">
        <v>836</v>
      </c>
      <c r="M9" s="297" t="s">
        <v>15</v>
      </c>
      <c r="N9" s="297" t="s">
        <v>731</v>
      </c>
      <c r="O9" s="297" t="s">
        <v>732</v>
      </c>
      <c r="P9" s="297" t="s">
        <v>733</v>
      </c>
      <c r="Q9" s="297" t="s">
        <v>734</v>
      </c>
      <c r="R9" s="297" t="s">
        <v>735</v>
      </c>
    </row>
    <row r="10" spans="1:18" s="257" customFormat="1" x14ac:dyDescent="0.2">
      <c r="A10" s="269">
        <v>1</v>
      </c>
      <c r="B10" s="269">
        <v>2</v>
      </c>
      <c r="C10" s="564">
        <v>3</v>
      </c>
      <c r="D10" s="564">
        <v>4</v>
      </c>
      <c r="E10" s="564">
        <v>5</v>
      </c>
      <c r="F10" s="564">
        <v>6</v>
      </c>
      <c r="G10" s="564">
        <v>7</v>
      </c>
      <c r="H10" s="269">
        <v>8</v>
      </c>
      <c r="I10" s="269">
        <v>9</v>
      </c>
      <c r="J10" s="269">
        <v>10</v>
      </c>
      <c r="K10" s="269">
        <v>11</v>
      </c>
      <c r="L10" s="269">
        <v>12</v>
      </c>
      <c r="M10" s="269">
        <v>13</v>
      </c>
      <c r="N10" s="269">
        <v>14</v>
      </c>
      <c r="O10" s="269">
        <v>15</v>
      </c>
      <c r="P10" s="269">
        <v>16</v>
      </c>
      <c r="Q10" s="269">
        <v>17</v>
      </c>
      <c r="R10" s="269">
        <v>18</v>
      </c>
    </row>
    <row r="11" spans="1:18" x14ac:dyDescent="0.2">
      <c r="A11" s="270">
        <v>1</v>
      </c>
      <c r="B11" s="9" t="s">
        <v>862</v>
      </c>
      <c r="C11" s="579">
        <v>30199</v>
      </c>
      <c r="D11" s="579">
        <v>44838</v>
      </c>
      <c r="E11" s="579">
        <v>1339</v>
      </c>
      <c r="F11" s="579">
        <v>0</v>
      </c>
      <c r="G11" s="579">
        <f>C11+D11+E11+F11</f>
        <v>76376</v>
      </c>
      <c r="H11" s="452">
        <v>200</v>
      </c>
      <c r="I11" s="476">
        <f>J11</f>
        <v>1527.52</v>
      </c>
      <c r="J11" s="476">
        <f>G11*H11*0.0001</f>
        <v>1527.52</v>
      </c>
      <c r="K11" s="271"/>
      <c r="L11" s="271"/>
      <c r="M11" s="271"/>
      <c r="N11" s="271"/>
      <c r="O11" s="271"/>
      <c r="P11" s="271"/>
      <c r="Q11" s="271"/>
      <c r="R11" s="271"/>
    </row>
    <row r="12" spans="1:18" x14ac:dyDescent="0.2">
      <c r="A12" s="270">
        <v>2</v>
      </c>
      <c r="B12" s="9" t="s">
        <v>863</v>
      </c>
      <c r="C12" s="579">
        <v>25778</v>
      </c>
      <c r="D12" s="579">
        <v>12652</v>
      </c>
      <c r="E12" s="579">
        <v>1022</v>
      </c>
      <c r="F12" s="579">
        <v>0</v>
      </c>
      <c r="G12" s="579">
        <f t="shared" ref="G12:G21" si="0">C12+D12+E12+F12</f>
        <v>39452</v>
      </c>
      <c r="H12" s="452">
        <v>200</v>
      </c>
      <c r="I12" s="476">
        <f t="shared" ref="I12:I21" si="1">J12</f>
        <v>789.04000000000008</v>
      </c>
      <c r="J12" s="476">
        <f t="shared" ref="J12:J21" si="2">G12*H12*0.0001</f>
        <v>789.04000000000008</v>
      </c>
      <c r="K12" s="271"/>
      <c r="L12" s="271"/>
      <c r="M12" s="271"/>
      <c r="N12" s="271"/>
      <c r="O12" s="271"/>
      <c r="P12" s="271"/>
      <c r="Q12" s="271"/>
      <c r="R12" s="271"/>
    </row>
    <row r="13" spans="1:18" x14ac:dyDescent="0.2">
      <c r="A13" s="270">
        <v>3</v>
      </c>
      <c r="B13" s="9" t="s">
        <v>864</v>
      </c>
      <c r="C13" s="579">
        <v>24515</v>
      </c>
      <c r="D13" s="579">
        <v>20231</v>
      </c>
      <c r="E13" s="579">
        <v>2948</v>
      </c>
      <c r="F13" s="579">
        <v>0</v>
      </c>
      <c r="G13" s="579">
        <f t="shared" si="0"/>
        <v>47694</v>
      </c>
      <c r="H13" s="452">
        <v>200</v>
      </c>
      <c r="I13" s="476">
        <f t="shared" si="1"/>
        <v>953.88</v>
      </c>
      <c r="J13" s="476">
        <f t="shared" si="2"/>
        <v>953.88</v>
      </c>
      <c r="K13" s="271"/>
      <c r="L13" s="271"/>
      <c r="M13" s="271"/>
      <c r="N13" s="271"/>
      <c r="O13" s="271"/>
      <c r="P13" s="271"/>
      <c r="Q13" s="271"/>
      <c r="R13" s="271"/>
    </row>
    <row r="14" spans="1:18" x14ac:dyDescent="0.2">
      <c r="A14" s="270">
        <v>4</v>
      </c>
      <c r="B14" s="9" t="s">
        <v>865</v>
      </c>
      <c r="C14" s="579">
        <v>10554</v>
      </c>
      <c r="D14" s="579">
        <v>8207</v>
      </c>
      <c r="E14" s="579">
        <v>363</v>
      </c>
      <c r="F14" s="579">
        <v>0</v>
      </c>
      <c r="G14" s="579">
        <f t="shared" si="0"/>
        <v>19124</v>
      </c>
      <c r="H14" s="452">
        <v>200</v>
      </c>
      <c r="I14" s="476">
        <f t="shared" si="1"/>
        <v>382.48</v>
      </c>
      <c r="J14" s="476">
        <f t="shared" si="2"/>
        <v>382.48</v>
      </c>
      <c r="K14" s="271"/>
      <c r="L14" s="271"/>
      <c r="M14" s="271"/>
      <c r="N14" s="271"/>
      <c r="O14" s="271"/>
      <c r="P14" s="271"/>
      <c r="Q14" s="271"/>
      <c r="R14" s="271"/>
    </row>
    <row r="15" spans="1:18" x14ac:dyDescent="0.2">
      <c r="A15" s="270">
        <v>5</v>
      </c>
      <c r="B15" s="9" t="s">
        <v>866</v>
      </c>
      <c r="C15" s="579">
        <v>20646</v>
      </c>
      <c r="D15" s="579">
        <f>12073</f>
        <v>12073</v>
      </c>
      <c r="E15" s="579">
        <v>1233</v>
      </c>
      <c r="F15" s="579">
        <v>0</v>
      </c>
      <c r="G15" s="579">
        <f t="shared" si="0"/>
        <v>33952</v>
      </c>
      <c r="H15" s="452">
        <v>200</v>
      </c>
      <c r="I15" s="476">
        <f t="shared" si="1"/>
        <v>679.04000000000008</v>
      </c>
      <c r="J15" s="476">
        <f t="shared" si="2"/>
        <v>679.04000000000008</v>
      </c>
      <c r="K15" s="271"/>
      <c r="L15" s="271"/>
      <c r="M15" s="271"/>
      <c r="N15" s="271"/>
      <c r="O15" s="271"/>
      <c r="P15" s="271"/>
      <c r="Q15" s="271"/>
      <c r="R15" s="271"/>
    </row>
    <row r="16" spans="1:18" x14ac:dyDescent="0.2">
      <c r="A16" s="270">
        <v>6</v>
      </c>
      <c r="B16" s="9" t="s">
        <v>867</v>
      </c>
      <c r="C16" s="579">
        <v>15295</v>
      </c>
      <c r="D16" s="579">
        <f>3311</f>
        <v>3311</v>
      </c>
      <c r="E16" s="579">
        <v>175</v>
      </c>
      <c r="F16" s="579">
        <v>0</v>
      </c>
      <c r="G16" s="579">
        <f t="shared" si="0"/>
        <v>18781</v>
      </c>
      <c r="H16" s="452">
        <v>200</v>
      </c>
      <c r="I16" s="476">
        <f t="shared" si="1"/>
        <v>375.62</v>
      </c>
      <c r="J16" s="476">
        <f t="shared" si="2"/>
        <v>375.62</v>
      </c>
      <c r="K16" s="271"/>
      <c r="L16" s="271"/>
      <c r="M16" s="271"/>
      <c r="N16" s="271"/>
      <c r="O16" s="271"/>
      <c r="P16" s="271"/>
      <c r="Q16" s="271"/>
      <c r="R16" s="271"/>
    </row>
    <row r="17" spans="1:18" x14ac:dyDescent="0.2">
      <c r="A17" s="270">
        <v>7</v>
      </c>
      <c r="B17" s="9" t="s">
        <v>868</v>
      </c>
      <c r="C17" s="579">
        <v>19074</v>
      </c>
      <c r="D17" s="579">
        <f>3384</f>
        <v>3384</v>
      </c>
      <c r="E17" s="579">
        <v>441</v>
      </c>
      <c r="F17" s="579">
        <v>0</v>
      </c>
      <c r="G17" s="579">
        <f t="shared" si="0"/>
        <v>22899</v>
      </c>
      <c r="H17" s="452">
        <v>200</v>
      </c>
      <c r="I17" s="476">
        <f t="shared" si="1"/>
        <v>457.98</v>
      </c>
      <c r="J17" s="476">
        <f t="shared" si="2"/>
        <v>457.98</v>
      </c>
      <c r="K17" s="271"/>
      <c r="L17" s="271"/>
      <c r="M17" s="271"/>
      <c r="N17" s="271"/>
      <c r="O17" s="271"/>
      <c r="P17" s="271"/>
      <c r="Q17" s="271"/>
      <c r="R17" s="271"/>
    </row>
    <row r="18" spans="1:18" x14ac:dyDescent="0.2">
      <c r="A18" s="270">
        <v>8</v>
      </c>
      <c r="B18" s="9" t="s">
        <v>869</v>
      </c>
      <c r="C18" s="579">
        <v>19924</v>
      </c>
      <c r="D18" s="579">
        <f>6447</f>
        <v>6447</v>
      </c>
      <c r="E18" s="579">
        <v>820</v>
      </c>
      <c r="F18" s="579">
        <v>0</v>
      </c>
      <c r="G18" s="579">
        <f t="shared" si="0"/>
        <v>27191</v>
      </c>
      <c r="H18" s="452">
        <v>200</v>
      </c>
      <c r="I18" s="476">
        <f t="shared" si="1"/>
        <v>543.82000000000005</v>
      </c>
      <c r="J18" s="476">
        <f t="shared" si="2"/>
        <v>543.82000000000005</v>
      </c>
      <c r="K18" s="271"/>
      <c r="L18" s="271"/>
      <c r="M18" s="271"/>
      <c r="N18" s="271"/>
      <c r="O18" s="271"/>
      <c r="P18" s="271"/>
      <c r="Q18" s="271"/>
      <c r="R18" s="271"/>
    </row>
    <row r="19" spans="1:18" x14ac:dyDescent="0.2">
      <c r="A19" s="270">
        <v>9</v>
      </c>
      <c r="B19" s="9" t="s">
        <v>870</v>
      </c>
      <c r="C19" s="579">
        <f>44489</f>
        <v>44489</v>
      </c>
      <c r="D19" s="579">
        <v>8228</v>
      </c>
      <c r="E19" s="579">
        <v>967</v>
      </c>
      <c r="F19" s="579">
        <v>0</v>
      </c>
      <c r="G19" s="579">
        <f t="shared" si="0"/>
        <v>53684</v>
      </c>
      <c r="H19" s="452">
        <v>200</v>
      </c>
      <c r="I19" s="476">
        <f t="shared" si="1"/>
        <v>1073.68</v>
      </c>
      <c r="J19" s="476">
        <f t="shared" si="2"/>
        <v>1073.68</v>
      </c>
      <c r="K19" s="271"/>
      <c r="L19" s="271"/>
      <c r="M19" s="271"/>
      <c r="N19" s="271"/>
      <c r="O19" s="271"/>
      <c r="P19" s="271"/>
      <c r="Q19" s="271"/>
      <c r="R19" s="271"/>
    </row>
    <row r="20" spans="1:18" x14ac:dyDescent="0.2">
      <c r="A20" s="270">
        <v>10</v>
      </c>
      <c r="B20" s="9" t="s">
        <v>871</v>
      </c>
      <c r="C20" s="579">
        <v>14984</v>
      </c>
      <c r="D20" s="579">
        <v>3948</v>
      </c>
      <c r="E20" s="579">
        <v>187</v>
      </c>
      <c r="F20" s="579">
        <v>0</v>
      </c>
      <c r="G20" s="579">
        <f t="shared" si="0"/>
        <v>19119</v>
      </c>
      <c r="H20" s="452">
        <v>200</v>
      </c>
      <c r="I20" s="476">
        <f t="shared" si="1"/>
        <v>382.38</v>
      </c>
      <c r="J20" s="476">
        <f t="shared" si="2"/>
        <v>382.38</v>
      </c>
      <c r="K20" s="271"/>
      <c r="L20" s="271"/>
      <c r="M20" s="271"/>
      <c r="N20" s="271"/>
      <c r="O20" s="271"/>
      <c r="P20" s="271"/>
      <c r="Q20" s="271"/>
      <c r="R20" s="271"/>
    </row>
    <row r="21" spans="1:18" x14ac:dyDescent="0.2">
      <c r="A21" s="270">
        <v>11</v>
      </c>
      <c r="B21" s="9" t="s">
        <v>872</v>
      </c>
      <c r="C21" s="579">
        <f>19105</f>
        <v>19105</v>
      </c>
      <c r="D21" s="579">
        <v>4664</v>
      </c>
      <c r="E21" s="579">
        <v>116</v>
      </c>
      <c r="F21" s="579">
        <v>0</v>
      </c>
      <c r="G21" s="579">
        <f t="shared" si="0"/>
        <v>23885</v>
      </c>
      <c r="H21" s="452">
        <v>200</v>
      </c>
      <c r="I21" s="476">
        <f t="shared" si="1"/>
        <v>477.70000000000005</v>
      </c>
      <c r="J21" s="476">
        <f t="shared" si="2"/>
        <v>477.70000000000005</v>
      </c>
      <c r="K21" s="271"/>
      <c r="L21" s="271"/>
      <c r="M21" s="271"/>
      <c r="N21" s="271"/>
      <c r="O21" s="271"/>
      <c r="P21" s="271"/>
      <c r="Q21" s="271"/>
      <c r="R21" s="271"/>
    </row>
    <row r="22" spans="1:18" x14ac:dyDescent="0.2">
      <c r="A22" s="270"/>
      <c r="B22" s="29" t="s">
        <v>15</v>
      </c>
      <c r="C22" s="582">
        <f t="shared" ref="C22:F22" si="3">SUM(C11:C21)</f>
        <v>244563</v>
      </c>
      <c r="D22" s="582">
        <f t="shared" si="3"/>
        <v>127983</v>
      </c>
      <c r="E22" s="582">
        <f>SUM(E11:E21)</f>
        <v>9611</v>
      </c>
      <c r="F22" s="582">
        <f t="shared" si="3"/>
        <v>0</v>
      </c>
      <c r="G22" s="582">
        <f>SUM(G11:G21)</f>
        <v>382157</v>
      </c>
      <c r="H22" s="475"/>
      <c r="I22" s="477">
        <f>SUM(I11:I21)</f>
        <v>7643.1399999999994</v>
      </c>
      <c r="J22" s="477">
        <f>SUM(J11:J21)</f>
        <v>7643.1399999999994</v>
      </c>
      <c r="K22" s="271"/>
      <c r="L22" s="271"/>
      <c r="M22" s="271"/>
      <c r="N22" s="271"/>
      <c r="O22" s="271"/>
      <c r="P22" s="271"/>
      <c r="Q22" s="271"/>
      <c r="R22" s="271"/>
    </row>
    <row r="23" spans="1:18" ht="25.5" x14ac:dyDescent="0.2">
      <c r="A23" s="599"/>
      <c r="B23" s="604" t="s">
        <v>945</v>
      </c>
      <c r="C23" s="605">
        <v>0</v>
      </c>
      <c r="D23" s="605">
        <v>2427</v>
      </c>
      <c r="E23" s="605">
        <v>0</v>
      </c>
      <c r="F23" s="605">
        <v>0</v>
      </c>
      <c r="G23" s="605">
        <f>SUM(C23:F23)</f>
        <v>2427</v>
      </c>
      <c r="H23" s="452">
        <v>200</v>
      </c>
      <c r="I23" s="476">
        <f t="shared" ref="I23" si="4">J23</f>
        <v>48.54</v>
      </c>
      <c r="J23" s="476">
        <f t="shared" ref="J23" si="5">G23*H23*0.0001</f>
        <v>48.54</v>
      </c>
      <c r="K23" s="271"/>
      <c r="L23" s="271"/>
      <c r="M23" s="271"/>
      <c r="N23" s="271"/>
      <c r="O23" s="271"/>
      <c r="P23" s="271"/>
      <c r="Q23" s="271"/>
      <c r="R23" s="271"/>
    </row>
    <row r="24" spans="1:18" x14ac:dyDescent="0.2">
      <c r="A24" s="599"/>
      <c r="B24" s="603" t="s">
        <v>34</v>
      </c>
      <c r="C24" s="600">
        <f t="shared" ref="C24:F24" si="6">C23+C22</f>
        <v>244563</v>
      </c>
      <c r="D24" s="600">
        <f t="shared" si="6"/>
        <v>130410</v>
      </c>
      <c r="E24" s="600">
        <f t="shared" si="6"/>
        <v>9611</v>
      </c>
      <c r="F24" s="600">
        <f t="shared" si="6"/>
        <v>0</v>
      </c>
      <c r="G24" s="600">
        <f>G23+G22</f>
        <v>384584</v>
      </c>
      <c r="H24" s="601"/>
      <c r="I24" s="602">
        <f>I23+I22</f>
        <v>7691.6799999999994</v>
      </c>
      <c r="J24" s="602">
        <f>J23+J22</f>
        <v>7691.6799999999994</v>
      </c>
      <c r="K24" s="271"/>
      <c r="L24" s="271"/>
      <c r="M24" s="271"/>
      <c r="N24" s="271"/>
      <c r="O24" s="271"/>
      <c r="P24" s="271"/>
      <c r="Q24" s="271"/>
      <c r="R24" s="271"/>
    </row>
    <row r="25" spans="1:18" s="583" customFormat="1" ht="35.25" customHeight="1" x14ac:dyDescent="0.2">
      <c r="A25" s="989" t="s">
        <v>946</v>
      </c>
      <c r="B25" s="989"/>
      <c r="C25" s="989"/>
      <c r="D25" s="989"/>
      <c r="E25" s="989"/>
      <c r="F25" s="989"/>
      <c r="G25" s="989"/>
      <c r="H25" s="989"/>
      <c r="I25" s="989"/>
      <c r="J25" s="989"/>
      <c r="K25" s="989"/>
      <c r="L25" s="989"/>
      <c r="M25" s="989"/>
      <c r="N25" s="989"/>
      <c r="O25" s="989"/>
      <c r="P25" s="989"/>
      <c r="Q25" s="989"/>
      <c r="R25" s="989"/>
    </row>
    <row r="26" spans="1:18" x14ac:dyDescent="0.2">
      <c r="A26" s="273" t="s">
        <v>6</v>
      </c>
      <c r="B26" s="274"/>
      <c r="C26" s="274"/>
      <c r="D26" s="272"/>
      <c r="E26" s="272"/>
      <c r="F26" s="272"/>
      <c r="G26" s="272"/>
      <c r="H26" s="272"/>
      <c r="I26" s="267"/>
      <c r="J26" s="267"/>
      <c r="K26" s="267"/>
      <c r="L26" s="267"/>
      <c r="M26" s="267"/>
      <c r="N26" s="267"/>
      <c r="O26" s="267"/>
      <c r="P26" s="267"/>
      <c r="Q26" s="267"/>
      <c r="R26" s="267"/>
    </row>
    <row r="27" spans="1:18" x14ac:dyDescent="0.2">
      <c r="A27" s="275" t="s">
        <v>7</v>
      </c>
      <c r="B27" s="275"/>
      <c r="C27" s="275"/>
      <c r="I27" s="267"/>
      <c r="J27" s="267"/>
      <c r="K27" s="267"/>
      <c r="L27" s="267"/>
      <c r="M27" s="267"/>
      <c r="N27" s="267"/>
      <c r="O27" s="267"/>
      <c r="P27" s="267"/>
      <c r="Q27" s="267"/>
      <c r="R27" s="267"/>
    </row>
    <row r="28" spans="1:18" x14ac:dyDescent="0.2">
      <c r="A28" s="275" t="s">
        <v>8</v>
      </c>
      <c r="B28" s="275"/>
      <c r="C28" s="275"/>
      <c r="I28" s="267"/>
      <c r="J28" s="267"/>
      <c r="K28" s="267"/>
      <c r="L28" s="267"/>
      <c r="M28" s="267"/>
      <c r="N28" s="267"/>
      <c r="O28" s="267"/>
      <c r="P28" s="267"/>
      <c r="Q28" s="267"/>
      <c r="R28" s="267"/>
    </row>
    <row r="29" spans="1:18" x14ac:dyDescent="0.2">
      <c r="A29" s="275"/>
      <c r="B29" s="275"/>
      <c r="C29" s="275"/>
      <c r="I29" s="267"/>
      <c r="J29" s="267"/>
      <c r="K29" s="267"/>
      <c r="L29" s="267"/>
      <c r="M29" s="267"/>
      <c r="N29" s="267"/>
      <c r="O29" s="267"/>
      <c r="P29" s="267"/>
      <c r="Q29" s="267"/>
      <c r="R29" s="267"/>
    </row>
    <row r="30" spans="1:18" x14ac:dyDescent="0.2">
      <c r="A30" s="275"/>
      <c r="B30" s="275"/>
      <c r="C30" s="275"/>
      <c r="I30" s="267"/>
      <c r="J30" s="267"/>
      <c r="K30" s="267"/>
      <c r="L30" s="267"/>
      <c r="M30" s="267"/>
      <c r="N30" s="267"/>
      <c r="O30" s="267"/>
      <c r="P30" s="267"/>
      <c r="Q30" s="267"/>
      <c r="R30" s="267"/>
    </row>
    <row r="31" spans="1:18" ht="15" x14ac:dyDescent="0.2">
      <c r="A31" s="275" t="s">
        <v>10</v>
      </c>
      <c r="H31" s="275"/>
      <c r="I31" s="267"/>
      <c r="J31" s="275"/>
      <c r="K31" s="275"/>
      <c r="L31" s="275"/>
      <c r="M31" s="275"/>
      <c r="N31" s="275"/>
      <c r="O31" s="275"/>
      <c r="P31" s="275"/>
      <c r="Q31" s="275"/>
      <c r="R31" s="424" t="s">
        <v>11</v>
      </c>
    </row>
    <row r="32" spans="1:18" ht="12.75" customHeight="1" x14ac:dyDescent="0.2">
      <c r="I32" s="275"/>
      <c r="J32" s="422"/>
      <c r="K32" s="422"/>
      <c r="L32" s="422"/>
      <c r="M32" s="422"/>
      <c r="N32" s="422"/>
      <c r="O32" s="422"/>
      <c r="P32" s="422"/>
      <c r="Q32" s="422"/>
      <c r="R32" s="424" t="s">
        <v>877</v>
      </c>
    </row>
    <row r="33" spans="1:18" ht="12.75" customHeight="1" x14ac:dyDescent="0.2">
      <c r="I33" s="422"/>
      <c r="J33" s="422"/>
      <c r="K33" s="422"/>
      <c r="L33" s="422"/>
      <c r="M33" s="422"/>
      <c r="N33" s="422"/>
      <c r="O33" s="422"/>
      <c r="P33" s="422"/>
      <c r="Q33" s="422"/>
      <c r="R33" s="424" t="s">
        <v>878</v>
      </c>
    </row>
    <row r="34" spans="1:18" x14ac:dyDescent="0.2">
      <c r="A34" s="275"/>
      <c r="B34" s="275"/>
      <c r="I34" s="267"/>
      <c r="J34" s="275"/>
      <c r="K34" s="275"/>
      <c r="L34" s="275"/>
      <c r="M34" s="275" t="s">
        <v>82</v>
      </c>
      <c r="N34" s="275"/>
      <c r="O34" s="275"/>
      <c r="P34" s="275"/>
      <c r="Q34" s="275"/>
      <c r="R34" s="275"/>
    </row>
    <row r="36" spans="1:18" x14ac:dyDescent="0.2">
      <c r="A36" s="980"/>
      <c r="B36" s="980"/>
      <c r="C36" s="980"/>
      <c r="D36" s="980"/>
      <c r="E36" s="980"/>
      <c r="F36" s="980"/>
      <c r="G36" s="980"/>
      <c r="H36" s="980"/>
      <c r="I36" s="980"/>
      <c r="J36" s="980"/>
      <c r="K36" s="980"/>
      <c r="L36" s="980"/>
      <c r="M36" s="980"/>
      <c r="N36" s="980"/>
      <c r="O36" s="980"/>
      <c r="P36" s="980"/>
      <c r="Q36" s="980"/>
      <c r="R36" s="980"/>
    </row>
  </sheetData>
  <mergeCells count="16">
    <mergeCell ref="A4:R5"/>
    <mergeCell ref="A2:R2"/>
    <mergeCell ref="A3:R3"/>
    <mergeCell ref="G1:I1"/>
    <mergeCell ref="A6:R6"/>
    <mergeCell ref="Q1:R1"/>
    <mergeCell ref="A36:R36"/>
    <mergeCell ref="L7:R7"/>
    <mergeCell ref="A8:A9"/>
    <mergeCell ref="B8:B9"/>
    <mergeCell ref="C8:G8"/>
    <mergeCell ref="A7:B7"/>
    <mergeCell ref="H8:H9"/>
    <mergeCell ref="I8:L8"/>
    <mergeCell ref="M8:R8"/>
    <mergeCell ref="A25:R25"/>
  </mergeCells>
  <phoneticPr fontId="0" type="noConversion"/>
  <printOptions horizontalCentered="1" verticalCentered="1"/>
  <pageMargins left="0.70866141732283505" right="0.70866141732283505" top="0.23622047244094499" bottom="0" header="0.31496062992126" footer="0.31496062992126"/>
  <pageSetup paperSize="9" scale="78"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
  <sheetViews>
    <sheetView view="pageBreakPreview" topLeftCell="A7" zoomScaleNormal="70" zoomScaleSheetLayoutView="100" workbookViewId="0">
      <selection activeCell="G27" sqref="G27"/>
    </sheetView>
  </sheetViews>
  <sheetFormatPr defaultRowHeight="12.75" x14ac:dyDescent="0.2"/>
  <cols>
    <col min="1" max="1" width="5.5703125" style="267" customWidth="1"/>
    <col min="2" max="2" width="20.5703125" style="267" bestFit="1" customWidth="1"/>
    <col min="3" max="3" width="10.28515625" style="267" customWidth="1"/>
    <col min="4" max="4" width="8.42578125" style="267" customWidth="1"/>
    <col min="5" max="6" width="9.85546875" style="267" customWidth="1"/>
    <col min="7" max="7" width="10.85546875" style="267" customWidth="1"/>
    <col min="8" max="8" width="12.85546875" style="267" customWidth="1"/>
    <col min="9" max="9" width="8.7109375" style="255" customWidth="1"/>
    <col min="10" max="11" width="8" style="255" customWidth="1"/>
    <col min="12" max="14" width="8.140625" style="255" customWidth="1"/>
    <col min="15" max="15" width="8.42578125" style="255" customWidth="1"/>
    <col min="16" max="16" width="8.140625" style="255" customWidth="1"/>
    <col min="17" max="17" width="8.85546875" style="255" customWidth="1"/>
    <col min="18" max="18" width="8.140625" style="255" customWidth="1"/>
    <col min="19" max="16384" width="9.140625" style="255"/>
  </cols>
  <sheetData>
    <row r="1" spans="1:18" ht="12.75" customHeight="1" x14ac:dyDescent="0.2">
      <c r="G1" s="993"/>
      <c r="H1" s="993"/>
      <c r="I1" s="993"/>
      <c r="J1" s="267"/>
      <c r="K1" s="267"/>
      <c r="L1" s="267"/>
      <c r="M1" s="267"/>
      <c r="N1" s="267"/>
      <c r="O1" s="267"/>
      <c r="P1" s="267"/>
      <c r="Q1" s="995" t="s">
        <v>549</v>
      </c>
      <c r="R1" s="995"/>
    </row>
    <row r="2" spans="1:18" ht="15.75" x14ac:dyDescent="0.25">
      <c r="A2" s="991" t="s">
        <v>0</v>
      </c>
      <c r="B2" s="991"/>
      <c r="C2" s="991"/>
      <c r="D2" s="991"/>
      <c r="E2" s="991"/>
      <c r="F2" s="991"/>
      <c r="G2" s="991"/>
      <c r="H2" s="991"/>
      <c r="I2" s="991"/>
      <c r="J2" s="991"/>
      <c r="K2" s="991"/>
      <c r="L2" s="991"/>
      <c r="M2" s="991"/>
      <c r="N2" s="991"/>
      <c r="O2" s="991"/>
      <c r="P2" s="991"/>
      <c r="Q2" s="991"/>
      <c r="R2" s="991"/>
    </row>
    <row r="3" spans="1:18" ht="18" x14ac:dyDescent="0.25">
      <c r="A3" s="992" t="s">
        <v>651</v>
      </c>
      <c r="B3" s="992"/>
      <c r="C3" s="992"/>
      <c r="D3" s="992"/>
      <c r="E3" s="992"/>
      <c r="F3" s="992"/>
      <c r="G3" s="992"/>
      <c r="H3" s="992"/>
      <c r="I3" s="992"/>
      <c r="J3" s="992"/>
      <c r="K3" s="992"/>
      <c r="L3" s="992"/>
      <c r="M3" s="992"/>
      <c r="N3" s="992"/>
      <c r="O3" s="992"/>
      <c r="P3" s="992"/>
      <c r="Q3" s="992"/>
      <c r="R3" s="992"/>
    </row>
    <row r="4" spans="1:18" ht="12.75" customHeight="1" x14ac:dyDescent="0.2">
      <c r="A4" s="990" t="s">
        <v>738</v>
      </c>
      <c r="B4" s="990"/>
      <c r="C4" s="990"/>
      <c r="D4" s="990"/>
      <c r="E4" s="990"/>
      <c r="F4" s="990"/>
      <c r="G4" s="990"/>
      <c r="H4" s="990"/>
      <c r="I4" s="990"/>
      <c r="J4" s="990"/>
      <c r="K4" s="990"/>
      <c r="L4" s="990"/>
      <c r="M4" s="990"/>
      <c r="N4" s="990"/>
      <c r="O4" s="990"/>
      <c r="P4" s="990"/>
      <c r="Q4" s="990"/>
      <c r="R4" s="990"/>
    </row>
    <row r="5" spans="1:18" s="256" customFormat="1" ht="7.5" customHeight="1" x14ac:dyDescent="0.2">
      <c r="A5" s="990"/>
      <c r="B5" s="990"/>
      <c r="C5" s="990"/>
      <c r="D5" s="990"/>
      <c r="E5" s="990"/>
      <c r="F5" s="990"/>
      <c r="G5" s="990"/>
      <c r="H5" s="990"/>
      <c r="I5" s="990"/>
      <c r="J5" s="990"/>
      <c r="K5" s="990"/>
      <c r="L5" s="990"/>
      <c r="M5" s="990"/>
      <c r="N5" s="990"/>
      <c r="O5" s="990"/>
      <c r="P5" s="990"/>
      <c r="Q5" s="990"/>
      <c r="R5" s="990"/>
    </row>
    <row r="6" spans="1:18" x14ac:dyDescent="0.2">
      <c r="A6" s="994"/>
      <c r="B6" s="994"/>
      <c r="C6" s="994"/>
      <c r="D6" s="994"/>
      <c r="E6" s="994"/>
      <c r="F6" s="994"/>
      <c r="G6" s="994"/>
      <c r="H6" s="994"/>
      <c r="I6" s="994"/>
      <c r="J6" s="994"/>
      <c r="K6" s="994"/>
      <c r="L6" s="994"/>
      <c r="M6" s="994"/>
      <c r="N6" s="994"/>
      <c r="O6" s="994"/>
      <c r="P6" s="994"/>
      <c r="Q6" s="994"/>
      <c r="R6" s="994"/>
    </row>
    <row r="7" spans="1:18" x14ac:dyDescent="0.2">
      <c r="A7" s="983" t="s">
        <v>873</v>
      </c>
      <c r="B7" s="983"/>
      <c r="H7" s="296"/>
      <c r="I7" s="267"/>
      <c r="J7" s="267"/>
      <c r="K7" s="267"/>
      <c r="L7" s="981"/>
      <c r="M7" s="981"/>
      <c r="N7" s="981"/>
      <c r="O7" s="981"/>
      <c r="P7" s="981"/>
      <c r="Q7" s="981"/>
      <c r="R7" s="981"/>
    </row>
    <row r="8" spans="1:18" ht="30.75" customHeight="1" x14ac:dyDescent="0.2">
      <c r="A8" s="892" t="s">
        <v>1</v>
      </c>
      <c r="B8" s="892" t="s">
        <v>2</v>
      </c>
      <c r="C8" s="877" t="s">
        <v>500</v>
      </c>
      <c r="D8" s="982"/>
      <c r="E8" s="982"/>
      <c r="F8" s="982"/>
      <c r="G8" s="878"/>
      <c r="H8" s="984" t="s">
        <v>83</v>
      </c>
      <c r="I8" s="986" t="s">
        <v>947</v>
      </c>
      <c r="J8" s="987"/>
      <c r="K8" s="987"/>
      <c r="L8" s="988"/>
      <c r="M8" s="986" t="s">
        <v>730</v>
      </c>
      <c r="N8" s="987"/>
      <c r="O8" s="987"/>
      <c r="P8" s="987"/>
      <c r="Q8" s="987"/>
      <c r="R8" s="987"/>
    </row>
    <row r="9" spans="1:18" ht="44.45" customHeight="1" x14ac:dyDescent="0.2">
      <c r="A9" s="892"/>
      <c r="B9" s="892"/>
      <c r="C9" s="564" t="s">
        <v>4</v>
      </c>
      <c r="D9" s="564" t="s">
        <v>5</v>
      </c>
      <c r="E9" s="564" t="s">
        <v>364</v>
      </c>
      <c r="F9" s="581" t="s">
        <v>99</v>
      </c>
      <c r="G9" s="581" t="s">
        <v>226</v>
      </c>
      <c r="H9" s="985"/>
      <c r="I9" s="312" t="s">
        <v>89</v>
      </c>
      <c r="J9" s="312" t="s">
        <v>18</v>
      </c>
      <c r="K9" s="312" t="s">
        <v>40</v>
      </c>
      <c r="L9" s="312" t="s">
        <v>836</v>
      </c>
      <c r="M9" s="297" t="s">
        <v>15</v>
      </c>
      <c r="N9" s="297" t="s">
        <v>731</v>
      </c>
      <c r="O9" s="297" t="s">
        <v>732</v>
      </c>
      <c r="P9" s="297" t="s">
        <v>733</v>
      </c>
      <c r="Q9" s="297" t="s">
        <v>734</v>
      </c>
      <c r="R9" s="297" t="s">
        <v>735</v>
      </c>
    </row>
    <row r="10" spans="1:18" s="257" customFormat="1" x14ac:dyDescent="0.2">
      <c r="A10" s="297">
        <v>1</v>
      </c>
      <c r="B10" s="297">
        <v>2</v>
      </c>
      <c r="C10" s="564">
        <v>3</v>
      </c>
      <c r="D10" s="564">
        <v>4</v>
      </c>
      <c r="E10" s="564">
        <v>5</v>
      </c>
      <c r="F10" s="564">
        <v>6</v>
      </c>
      <c r="G10" s="564">
        <v>7</v>
      </c>
      <c r="H10" s="297">
        <v>8</v>
      </c>
      <c r="I10" s="297">
        <v>9</v>
      </c>
      <c r="J10" s="297">
        <v>10</v>
      </c>
      <c r="K10" s="297">
        <v>11</v>
      </c>
      <c r="L10" s="297">
        <v>12</v>
      </c>
      <c r="M10" s="297">
        <v>13</v>
      </c>
      <c r="N10" s="297">
        <v>14</v>
      </c>
      <c r="O10" s="297">
        <v>15</v>
      </c>
      <c r="P10" s="297">
        <v>16</v>
      </c>
      <c r="Q10" s="297">
        <v>17</v>
      </c>
      <c r="R10" s="297">
        <v>18</v>
      </c>
    </row>
    <row r="11" spans="1:18" x14ac:dyDescent="0.2">
      <c r="A11" s="270">
        <v>1</v>
      </c>
      <c r="B11" s="9" t="s">
        <v>862</v>
      </c>
      <c r="C11" s="629">
        <v>14774</v>
      </c>
      <c r="D11" s="629">
        <v>12351</v>
      </c>
      <c r="E11" s="629">
        <v>621</v>
      </c>
      <c r="F11" s="629">
        <v>0</v>
      </c>
      <c r="G11" s="629">
        <f>C11+D11+E11+F11</f>
        <v>27746</v>
      </c>
      <c r="H11" s="452">
        <v>220</v>
      </c>
      <c r="I11" s="476">
        <f>J11</f>
        <v>915.61799999999994</v>
      </c>
      <c r="J11" s="476">
        <f>G11*H11*0.00015</f>
        <v>915.61799999999994</v>
      </c>
      <c r="K11" s="271"/>
      <c r="L11" s="271"/>
      <c r="M11" s="271"/>
      <c r="N11" s="271"/>
      <c r="O11" s="271"/>
      <c r="P11" s="271"/>
      <c r="Q11" s="271"/>
      <c r="R11" s="271"/>
    </row>
    <row r="12" spans="1:18" x14ac:dyDescent="0.2">
      <c r="A12" s="270">
        <v>2</v>
      </c>
      <c r="B12" s="9" t="s">
        <v>863</v>
      </c>
      <c r="C12" s="629">
        <v>5209</v>
      </c>
      <c r="D12" s="629">
        <v>4266</v>
      </c>
      <c r="E12" s="629">
        <v>327</v>
      </c>
      <c r="F12" s="629">
        <v>0</v>
      </c>
      <c r="G12" s="629">
        <f t="shared" ref="G12:G21" si="0">C12+D12+E12+F12</f>
        <v>9802</v>
      </c>
      <c r="H12" s="452">
        <v>220</v>
      </c>
      <c r="I12" s="476">
        <f t="shared" ref="I12:I21" si="1">J12</f>
        <v>323.46599999999995</v>
      </c>
      <c r="J12" s="476">
        <f t="shared" ref="J12:J21" si="2">G12*H12*0.00015</f>
        <v>323.46599999999995</v>
      </c>
      <c r="K12" s="271"/>
      <c r="L12" s="271"/>
      <c r="M12" s="271"/>
      <c r="N12" s="271"/>
      <c r="O12" s="271"/>
      <c r="P12" s="271"/>
      <c r="Q12" s="271"/>
      <c r="R12" s="271"/>
    </row>
    <row r="13" spans="1:18" x14ac:dyDescent="0.2">
      <c r="A13" s="270">
        <v>3</v>
      </c>
      <c r="B13" s="9" t="s">
        <v>864</v>
      </c>
      <c r="C13" s="629">
        <v>8938</v>
      </c>
      <c r="D13" s="629">
        <v>7196</v>
      </c>
      <c r="E13" s="629">
        <v>2</v>
      </c>
      <c r="F13" s="629">
        <v>0</v>
      </c>
      <c r="G13" s="629">
        <f t="shared" si="0"/>
        <v>16136</v>
      </c>
      <c r="H13" s="452">
        <v>220</v>
      </c>
      <c r="I13" s="476">
        <f t="shared" si="1"/>
        <v>532.48799999999994</v>
      </c>
      <c r="J13" s="476">
        <f t="shared" si="2"/>
        <v>532.48799999999994</v>
      </c>
      <c r="K13" s="271"/>
      <c r="L13" s="271"/>
      <c r="M13" s="271"/>
      <c r="N13" s="271"/>
      <c r="O13" s="271"/>
      <c r="P13" s="271"/>
      <c r="Q13" s="271"/>
      <c r="R13" s="271"/>
    </row>
    <row r="14" spans="1:18" x14ac:dyDescent="0.2">
      <c r="A14" s="270">
        <v>4</v>
      </c>
      <c r="B14" s="9" t="s">
        <v>865</v>
      </c>
      <c r="C14" s="629">
        <v>4772</v>
      </c>
      <c r="D14" s="629">
        <v>3813</v>
      </c>
      <c r="E14" s="629">
        <v>189</v>
      </c>
      <c r="F14" s="629">
        <v>0</v>
      </c>
      <c r="G14" s="629">
        <f t="shared" si="0"/>
        <v>8774</v>
      </c>
      <c r="H14" s="452">
        <v>220</v>
      </c>
      <c r="I14" s="476">
        <f t="shared" si="1"/>
        <v>289.54199999999997</v>
      </c>
      <c r="J14" s="476">
        <f t="shared" si="2"/>
        <v>289.54199999999997</v>
      </c>
      <c r="K14" s="271"/>
      <c r="L14" s="271"/>
      <c r="M14" s="271"/>
      <c r="N14" s="271"/>
      <c r="O14" s="271"/>
      <c r="P14" s="271"/>
      <c r="Q14" s="271"/>
      <c r="R14" s="271"/>
    </row>
    <row r="15" spans="1:18" x14ac:dyDescent="0.2">
      <c r="A15" s="270">
        <v>5</v>
      </c>
      <c r="B15" s="9" t="s">
        <v>866</v>
      </c>
      <c r="C15" s="629">
        <v>6944</v>
      </c>
      <c r="D15" s="629">
        <v>4580</v>
      </c>
      <c r="E15" s="629">
        <v>543</v>
      </c>
      <c r="F15" s="629">
        <v>0</v>
      </c>
      <c r="G15" s="629">
        <f t="shared" si="0"/>
        <v>12067</v>
      </c>
      <c r="H15" s="452">
        <v>220</v>
      </c>
      <c r="I15" s="476">
        <f t="shared" si="1"/>
        <v>398.21099999999996</v>
      </c>
      <c r="J15" s="476">
        <f t="shared" si="2"/>
        <v>398.21099999999996</v>
      </c>
      <c r="K15" s="271"/>
      <c r="L15" s="271"/>
      <c r="M15" s="271"/>
      <c r="N15" s="271"/>
      <c r="O15" s="271"/>
      <c r="P15" s="271"/>
      <c r="Q15" s="271"/>
      <c r="R15" s="271"/>
    </row>
    <row r="16" spans="1:18" x14ac:dyDescent="0.2">
      <c r="A16" s="270">
        <v>6</v>
      </c>
      <c r="B16" s="9" t="s">
        <v>867</v>
      </c>
      <c r="C16" s="629">
        <v>3754</v>
      </c>
      <c r="D16" s="629">
        <v>2610</v>
      </c>
      <c r="E16" s="629">
        <v>45</v>
      </c>
      <c r="F16" s="629">
        <v>0</v>
      </c>
      <c r="G16" s="629">
        <f t="shared" si="0"/>
        <v>6409</v>
      </c>
      <c r="H16" s="452">
        <v>220</v>
      </c>
      <c r="I16" s="476">
        <f t="shared" si="1"/>
        <v>211.49699999999999</v>
      </c>
      <c r="J16" s="476">
        <f t="shared" si="2"/>
        <v>211.49699999999999</v>
      </c>
      <c r="K16" s="271"/>
      <c r="L16" s="271"/>
      <c r="M16" s="271"/>
      <c r="N16" s="271"/>
      <c r="O16" s="271"/>
      <c r="P16" s="271"/>
      <c r="Q16" s="271"/>
      <c r="R16" s="271"/>
    </row>
    <row r="17" spans="1:18" x14ac:dyDescent="0.2">
      <c r="A17" s="270">
        <v>7</v>
      </c>
      <c r="B17" s="9" t="s">
        <v>868</v>
      </c>
      <c r="C17" s="629">
        <v>4461</v>
      </c>
      <c r="D17" s="629">
        <v>2520</v>
      </c>
      <c r="E17" s="629">
        <v>164</v>
      </c>
      <c r="F17" s="629">
        <v>0</v>
      </c>
      <c r="G17" s="629">
        <f t="shared" si="0"/>
        <v>7145</v>
      </c>
      <c r="H17" s="452">
        <v>220</v>
      </c>
      <c r="I17" s="476">
        <f t="shared" si="1"/>
        <v>235.78499999999997</v>
      </c>
      <c r="J17" s="476">
        <f t="shared" si="2"/>
        <v>235.78499999999997</v>
      </c>
      <c r="K17" s="271"/>
      <c r="L17" s="271"/>
      <c r="M17" s="271"/>
      <c r="N17" s="271"/>
      <c r="O17" s="271"/>
      <c r="P17" s="271"/>
      <c r="Q17" s="271"/>
      <c r="R17" s="271"/>
    </row>
    <row r="18" spans="1:18" x14ac:dyDescent="0.2">
      <c r="A18" s="270">
        <v>8</v>
      </c>
      <c r="B18" s="9" t="s">
        <v>869</v>
      </c>
      <c r="C18" s="629">
        <v>5846</v>
      </c>
      <c r="D18" s="629">
        <v>5464</v>
      </c>
      <c r="E18" s="629">
        <v>160</v>
      </c>
      <c r="F18" s="629">
        <v>0</v>
      </c>
      <c r="G18" s="629">
        <f t="shared" si="0"/>
        <v>11470</v>
      </c>
      <c r="H18" s="452">
        <v>220</v>
      </c>
      <c r="I18" s="476">
        <f t="shared" si="1"/>
        <v>378.51</v>
      </c>
      <c r="J18" s="476">
        <f t="shared" si="2"/>
        <v>378.51</v>
      </c>
      <c r="K18" s="271"/>
      <c r="L18" s="271"/>
      <c r="M18" s="271"/>
      <c r="N18" s="271"/>
      <c r="O18" s="271"/>
      <c r="P18" s="271"/>
      <c r="Q18" s="271"/>
      <c r="R18" s="271"/>
    </row>
    <row r="19" spans="1:18" x14ac:dyDescent="0.2">
      <c r="A19" s="270">
        <v>9</v>
      </c>
      <c r="B19" s="9" t="s">
        <v>870</v>
      </c>
      <c r="C19" s="629">
        <v>9928</v>
      </c>
      <c r="D19" s="629">
        <v>12904</v>
      </c>
      <c r="E19" s="629">
        <v>333</v>
      </c>
      <c r="F19" s="629">
        <v>0</v>
      </c>
      <c r="G19" s="629">
        <f t="shared" si="0"/>
        <v>23165</v>
      </c>
      <c r="H19" s="452">
        <v>220</v>
      </c>
      <c r="I19" s="476">
        <f t="shared" si="1"/>
        <v>764.44499999999994</v>
      </c>
      <c r="J19" s="476">
        <f t="shared" si="2"/>
        <v>764.44499999999994</v>
      </c>
      <c r="K19" s="271"/>
      <c r="L19" s="271"/>
      <c r="M19" s="271"/>
      <c r="N19" s="271"/>
      <c r="O19" s="271"/>
      <c r="P19" s="271"/>
      <c r="Q19" s="271"/>
      <c r="R19" s="271"/>
    </row>
    <row r="20" spans="1:18" x14ac:dyDescent="0.2">
      <c r="A20" s="270">
        <v>10</v>
      </c>
      <c r="B20" s="9" t="s">
        <v>871</v>
      </c>
      <c r="C20" s="629">
        <v>5270</v>
      </c>
      <c r="D20" s="629">
        <v>4457</v>
      </c>
      <c r="E20" s="629">
        <v>28</v>
      </c>
      <c r="F20" s="629">
        <v>0</v>
      </c>
      <c r="G20" s="629">
        <f t="shared" si="0"/>
        <v>9755</v>
      </c>
      <c r="H20" s="452">
        <v>220</v>
      </c>
      <c r="I20" s="476">
        <f t="shared" si="1"/>
        <v>321.91499999999996</v>
      </c>
      <c r="J20" s="476">
        <f t="shared" si="2"/>
        <v>321.91499999999996</v>
      </c>
      <c r="K20" s="271"/>
      <c r="L20" s="271"/>
      <c r="M20" s="271"/>
      <c r="N20" s="271"/>
      <c r="O20" s="271"/>
      <c r="P20" s="271"/>
      <c r="Q20" s="271"/>
      <c r="R20" s="271"/>
    </row>
    <row r="21" spans="1:18" x14ac:dyDescent="0.2">
      <c r="A21" s="270">
        <v>11</v>
      </c>
      <c r="B21" s="9" t="s">
        <v>872</v>
      </c>
      <c r="C21" s="629">
        <v>6578</v>
      </c>
      <c r="D21" s="629">
        <v>3101</v>
      </c>
      <c r="E21" s="629">
        <v>88</v>
      </c>
      <c r="F21" s="629">
        <v>0</v>
      </c>
      <c r="G21" s="629">
        <f t="shared" si="0"/>
        <v>9767</v>
      </c>
      <c r="H21" s="452">
        <v>220</v>
      </c>
      <c r="I21" s="476">
        <f t="shared" si="1"/>
        <v>322.31099999999998</v>
      </c>
      <c r="J21" s="476">
        <f t="shared" si="2"/>
        <v>322.31099999999998</v>
      </c>
      <c r="K21" s="271"/>
      <c r="L21" s="271"/>
      <c r="M21" s="271"/>
      <c r="N21" s="271"/>
      <c r="O21" s="271"/>
      <c r="P21" s="271"/>
      <c r="Q21" s="271"/>
      <c r="R21" s="271"/>
    </row>
    <row r="22" spans="1:18" x14ac:dyDescent="0.2">
      <c r="A22" s="270"/>
      <c r="B22" s="444" t="s">
        <v>15</v>
      </c>
      <c r="C22" s="629">
        <f t="shared" ref="C22:E22" si="3">SUM(C11:C21)</f>
        <v>76474</v>
      </c>
      <c r="D22" s="629">
        <f t="shared" si="3"/>
        <v>63262</v>
      </c>
      <c r="E22" s="629">
        <f t="shared" si="3"/>
        <v>2500</v>
      </c>
      <c r="F22" s="629">
        <f>SUM(F11:F21)</f>
        <v>0</v>
      </c>
      <c r="G22" s="629">
        <f>SUM(G11:G21)</f>
        <v>142236</v>
      </c>
      <c r="H22" s="443"/>
      <c r="I22" s="476">
        <f>SUM(I11:I21)</f>
        <v>4693.7879999999986</v>
      </c>
      <c r="J22" s="476">
        <f>SUM(J11:J21)</f>
        <v>4693.7879999999986</v>
      </c>
      <c r="K22" s="271"/>
      <c r="L22" s="271"/>
      <c r="M22" s="271"/>
      <c r="N22" s="271"/>
      <c r="O22" s="271"/>
      <c r="P22" s="271"/>
      <c r="Q22" s="271"/>
      <c r="R22" s="271"/>
    </row>
    <row r="23" spans="1:18" s="607" customFormat="1" ht="25.5" x14ac:dyDescent="0.2">
      <c r="A23" s="608"/>
      <c r="B23" s="531" t="s">
        <v>945</v>
      </c>
      <c r="C23" s="605">
        <v>0</v>
      </c>
      <c r="D23" s="605">
        <v>172</v>
      </c>
      <c r="E23" s="605">
        <v>0</v>
      </c>
      <c r="F23" s="605">
        <v>0</v>
      </c>
      <c r="G23" s="605">
        <f>SUM(C23:F23)</f>
        <v>172</v>
      </c>
      <c r="H23" s="608">
        <v>220</v>
      </c>
      <c r="I23" s="606">
        <f t="shared" ref="I23" si="4">J23</f>
        <v>5.6759999999999993</v>
      </c>
      <c r="J23" s="606">
        <f t="shared" ref="J23" si="5">G23*H23*0.00015</f>
        <v>5.6759999999999993</v>
      </c>
      <c r="K23" s="609"/>
      <c r="L23" s="609"/>
      <c r="M23" s="609"/>
      <c r="N23" s="609"/>
      <c r="O23" s="609"/>
      <c r="P23" s="609"/>
      <c r="Q23" s="609"/>
      <c r="R23" s="609"/>
    </row>
    <row r="24" spans="1:18" x14ac:dyDescent="0.2">
      <c r="A24" s="270"/>
      <c r="B24" s="610" t="s">
        <v>34</v>
      </c>
      <c r="C24" s="582">
        <f t="shared" ref="C24:F24" si="6">C23+C22</f>
        <v>76474</v>
      </c>
      <c r="D24" s="582">
        <f t="shared" si="6"/>
        <v>63434</v>
      </c>
      <c r="E24" s="582">
        <f t="shared" si="6"/>
        <v>2500</v>
      </c>
      <c r="F24" s="582">
        <f t="shared" si="6"/>
        <v>0</v>
      </c>
      <c r="G24" s="582">
        <f>G23+G22</f>
        <v>142408</v>
      </c>
      <c r="H24" s="475"/>
      <c r="I24" s="477">
        <f>I23+I22</f>
        <v>4699.463999999999</v>
      </c>
      <c r="J24" s="477">
        <f>J23+J22</f>
        <v>4699.463999999999</v>
      </c>
      <c r="K24" s="271"/>
      <c r="L24" s="271"/>
      <c r="M24" s="271"/>
      <c r="N24" s="271"/>
      <c r="O24" s="271"/>
      <c r="P24" s="271"/>
      <c r="Q24" s="271"/>
      <c r="R24" s="271"/>
    </row>
    <row r="25" spans="1:18" s="580" customFormat="1" ht="32.25" customHeight="1" x14ac:dyDescent="0.2">
      <c r="A25" s="989" t="s">
        <v>956</v>
      </c>
      <c r="B25" s="989"/>
      <c r="C25" s="989"/>
      <c r="D25" s="989"/>
      <c r="E25" s="989"/>
      <c r="F25" s="989"/>
      <c r="G25" s="989"/>
      <c r="H25" s="989"/>
      <c r="I25" s="989"/>
      <c r="J25" s="989"/>
      <c r="K25" s="989"/>
      <c r="L25" s="989"/>
      <c r="M25" s="989"/>
      <c r="N25" s="989"/>
      <c r="O25" s="989"/>
      <c r="P25" s="989"/>
      <c r="Q25" s="989"/>
      <c r="R25" s="989"/>
    </row>
    <row r="26" spans="1:18" x14ac:dyDescent="0.2">
      <c r="A26" s="273" t="s">
        <v>6</v>
      </c>
      <c r="B26" s="274"/>
      <c r="C26" s="274"/>
      <c r="D26" s="272"/>
      <c r="E26" s="272"/>
      <c r="F26" s="272"/>
      <c r="G26" s="272"/>
      <c r="H26" s="272"/>
      <c r="I26" s="267"/>
      <c r="J26" s="267"/>
      <c r="K26" s="267"/>
      <c r="L26" s="267"/>
      <c r="M26" s="267"/>
      <c r="N26" s="267"/>
      <c r="O26" s="267"/>
      <c r="P26" s="267"/>
      <c r="Q26" s="267"/>
      <c r="R26" s="267"/>
    </row>
    <row r="27" spans="1:18" x14ac:dyDescent="0.2">
      <c r="A27" s="275" t="s">
        <v>7</v>
      </c>
      <c r="B27" s="275"/>
      <c r="C27" s="275"/>
      <c r="I27" s="267"/>
      <c r="J27" s="267"/>
      <c r="K27" s="267"/>
      <c r="L27" s="267"/>
      <c r="M27" s="267"/>
      <c r="N27" s="267"/>
      <c r="O27" s="267"/>
      <c r="P27" s="267"/>
      <c r="Q27" s="267"/>
      <c r="R27" s="267"/>
    </row>
    <row r="28" spans="1:18" x14ac:dyDescent="0.2">
      <c r="A28" s="275" t="s">
        <v>8</v>
      </c>
      <c r="B28" s="275"/>
      <c r="C28" s="275"/>
      <c r="I28" s="267"/>
      <c r="J28" s="267"/>
      <c r="K28" s="267"/>
      <c r="L28" s="267"/>
      <c r="M28" s="267"/>
      <c r="N28" s="267"/>
      <c r="O28" s="267"/>
      <c r="P28" s="267"/>
      <c r="Q28" s="267"/>
      <c r="R28" s="267"/>
    </row>
    <row r="29" spans="1:18" x14ac:dyDescent="0.2">
      <c r="A29" s="275"/>
      <c r="B29" s="275"/>
      <c r="C29" s="275"/>
      <c r="I29" s="267"/>
      <c r="J29" s="267"/>
      <c r="K29" s="267"/>
      <c r="L29" s="267"/>
      <c r="M29" s="267"/>
      <c r="N29" s="267"/>
      <c r="O29" s="267"/>
      <c r="P29" s="267"/>
      <c r="Q29" s="267"/>
      <c r="R29" s="267"/>
    </row>
    <row r="30" spans="1:18" x14ac:dyDescent="0.2">
      <c r="A30" s="275"/>
      <c r="B30" s="275"/>
      <c r="C30" s="275"/>
      <c r="I30" s="267"/>
      <c r="J30" s="267"/>
      <c r="K30" s="267"/>
      <c r="L30" s="267"/>
      <c r="M30" s="267"/>
      <c r="N30" s="267"/>
      <c r="O30" s="267"/>
      <c r="P30" s="267"/>
      <c r="Q30" s="267"/>
      <c r="R30" s="267"/>
    </row>
    <row r="31" spans="1:18" ht="15" x14ac:dyDescent="0.2">
      <c r="A31" s="275" t="s">
        <v>10</v>
      </c>
      <c r="H31" s="275"/>
      <c r="I31" s="267"/>
      <c r="J31" s="275"/>
      <c r="K31" s="275"/>
      <c r="L31" s="275"/>
      <c r="M31" s="275"/>
      <c r="N31" s="275"/>
      <c r="O31" s="275"/>
      <c r="P31" s="275"/>
      <c r="Q31" s="275"/>
      <c r="R31" s="424" t="s">
        <v>11</v>
      </c>
    </row>
    <row r="32" spans="1:18" ht="12.75" customHeight="1" x14ac:dyDescent="0.2">
      <c r="I32" s="275"/>
      <c r="J32" s="422"/>
      <c r="K32" s="422"/>
      <c r="L32" s="422"/>
      <c r="M32" s="422"/>
      <c r="N32" s="422"/>
      <c r="O32" s="422"/>
      <c r="P32" s="422"/>
      <c r="Q32" s="422"/>
      <c r="R32" s="424" t="s">
        <v>877</v>
      </c>
    </row>
    <row r="33" spans="1:18" ht="12.75" customHeight="1" x14ac:dyDescent="0.2">
      <c r="I33" s="422"/>
      <c r="J33" s="422"/>
      <c r="K33" s="422"/>
      <c r="L33" s="422"/>
      <c r="M33" s="422"/>
      <c r="N33" s="422"/>
      <c r="O33" s="422"/>
      <c r="P33" s="422"/>
      <c r="Q33" s="422"/>
      <c r="R33" s="424" t="s">
        <v>878</v>
      </c>
    </row>
    <row r="34" spans="1:18" x14ac:dyDescent="0.2">
      <c r="A34" s="275"/>
      <c r="B34" s="275"/>
      <c r="I34" s="267"/>
      <c r="J34" s="275"/>
      <c r="K34" s="275"/>
      <c r="L34" s="275"/>
      <c r="M34" s="275" t="s">
        <v>82</v>
      </c>
      <c r="N34" s="275"/>
      <c r="O34" s="275"/>
      <c r="P34" s="275"/>
      <c r="Q34" s="275"/>
      <c r="R34" s="275"/>
    </row>
    <row r="36" spans="1:18" x14ac:dyDescent="0.2">
      <c r="A36" s="980"/>
      <c r="B36" s="980"/>
      <c r="C36" s="980"/>
      <c r="D36" s="980"/>
      <c r="E36" s="980"/>
      <c r="F36" s="980"/>
      <c r="G36" s="980"/>
      <c r="H36" s="980"/>
      <c r="I36" s="980"/>
      <c r="J36" s="980"/>
      <c r="K36" s="980"/>
      <c r="L36" s="980"/>
      <c r="M36" s="980"/>
      <c r="N36" s="980"/>
      <c r="O36" s="980"/>
      <c r="P36" s="980"/>
      <c r="Q36" s="980"/>
      <c r="R36" s="980"/>
    </row>
  </sheetData>
  <mergeCells count="16">
    <mergeCell ref="A25:R25"/>
    <mergeCell ref="A7:B7"/>
    <mergeCell ref="L7:R7"/>
    <mergeCell ref="A36:R36"/>
    <mergeCell ref="Q1:R1"/>
    <mergeCell ref="A8:A9"/>
    <mergeCell ref="B8:B9"/>
    <mergeCell ref="C8:G8"/>
    <mergeCell ref="H8:H9"/>
    <mergeCell ref="I8:L8"/>
    <mergeCell ref="M8:R8"/>
    <mergeCell ref="G1:I1"/>
    <mergeCell ref="A2:R2"/>
    <mergeCell ref="A3:R3"/>
    <mergeCell ref="A4:R5"/>
    <mergeCell ref="A6:R6"/>
  </mergeCells>
  <printOptions horizontalCentered="1" verticalCentered="1"/>
  <pageMargins left="0.70866141732283505" right="0.70866141732283505" top="0.23622047244094499" bottom="0" header="0.31496062992126" footer="0.31496062992126"/>
  <pageSetup paperSize="9" scale="78"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view="pageBreakPreview" zoomScaleNormal="70" zoomScaleSheetLayoutView="100" workbookViewId="0">
      <selection activeCell="S19" sqref="S19"/>
    </sheetView>
  </sheetViews>
  <sheetFormatPr defaultRowHeight="12.75" x14ac:dyDescent="0.2"/>
  <cols>
    <col min="1" max="1" width="5.5703125" style="267" customWidth="1"/>
    <col min="2" max="2" width="20.5703125" style="267" bestFit="1" customWidth="1"/>
    <col min="3" max="3" width="10.28515625" style="267" customWidth="1"/>
    <col min="4" max="4" width="12.85546875" style="267" customWidth="1"/>
    <col min="5" max="5" width="8.7109375" style="255" customWidth="1"/>
    <col min="6" max="7" width="8" style="255" customWidth="1"/>
    <col min="8" max="10" width="8.140625" style="255" customWidth="1"/>
    <col min="11" max="11" width="8.42578125" style="255" customWidth="1"/>
    <col min="12" max="12" width="8.140625" style="255" customWidth="1"/>
    <col min="13" max="13" width="8.85546875" style="255" customWidth="1"/>
    <col min="14" max="14" width="8.140625" style="255" customWidth="1"/>
    <col min="15" max="16384" width="9.140625" style="255"/>
  </cols>
  <sheetData>
    <row r="1" spans="1:14" ht="12.75" customHeight="1" x14ac:dyDescent="0.2">
      <c r="D1" s="993"/>
      <c r="E1" s="993"/>
      <c r="F1" s="267"/>
      <c r="G1" s="267"/>
      <c r="H1" s="267"/>
      <c r="I1" s="267"/>
      <c r="J1" s="267"/>
      <c r="K1" s="267"/>
      <c r="L1" s="267"/>
      <c r="M1" s="995" t="s">
        <v>550</v>
      </c>
      <c r="N1" s="995"/>
    </row>
    <row r="2" spans="1:14" ht="15.75" x14ac:dyDescent="0.25">
      <c r="A2" s="991" t="s">
        <v>0</v>
      </c>
      <c r="B2" s="991"/>
      <c r="C2" s="991"/>
      <c r="D2" s="991"/>
      <c r="E2" s="991"/>
      <c r="F2" s="991"/>
      <c r="G2" s="991"/>
      <c r="H2" s="991"/>
      <c r="I2" s="991"/>
      <c r="J2" s="991"/>
      <c r="K2" s="991"/>
      <c r="L2" s="991"/>
      <c r="M2" s="991"/>
      <c r="N2" s="991"/>
    </row>
    <row r="3" spans="1:14" ht="18" x14ac:dyDescent="0.25">
      <c r="A3" s="992" t="s">
        <v>651</v>
      </c>
      <c r="B3" s="992"/>
      <c r="C3" s="992"/>
      <c r="D3" s="992"/>
      <c r="E3" s="992"/>
      <c r="F3" s="992"/>
      <c r="G3" s="992"/>
      <c r="H3" s="992"/>
      <c r="I3" s="992"/>
      <c r="J3" s="992"/>
      <c r="K3" s="992"/>
      <c r="L3" s="992"/>
      <c r="M3" s="992"/>
      <c r="N3" s="992"/>
    </row>
    <row r="4" spans="1:14" ht="12.75" customHeight="1" x14ac:dyDescent="0.2">
      <c r="A4" s="990" t="s">
        <v>739</v>
      </c>
      <c r="B4" s="990"/>
      <c r="C4" s="990"/>
      <c r="D4" s="990"/>
      <c r="E4" s="990"/>
      <c r="F4" s="990"/>
      <c r="G4" s="990"/>
      <c r="H4" s="990"/>
      <c r="I4" s="990"/>
      <c r="J4" s="990"/>
      <c r="K4" s="990"/>
      <c r="L4" s="990"/>
      <c r="M4" s="990"/>
      <c r="N4" s="990"/>
    </row>
    <row r="5" spans="1:14" s="256" customFormat="1" ht="7.5" customHeight="1" x14ac:dyDescent="0.2">
      <c r="A5" s="990"/>
      <c r="B5" s="990"/>
      <c r="C5" s="990"/>
      <c r="D5" s="990"/>
      <c r="E5" s="990"/>
      <c r="F5" s="990"/>
      <c r="G5" s="990"/>
      <c r="H5" s="990"/>
      <c r="I5" s="990"/>
      <c r="J5" s="990"/>
      <c r="K5" s="990"/>
      <c r="L5" s="990"/>
      <c r="M5" s="990"/>
      <c r="N5" s="990"/>
    </row>
    <row r="6" spans="1:14" x14ac:dyDescent="0.2">
      <c r="A6" s="994"/>
      <c r="B6" s="994"/>
      <c r="C6" s="994"/>
      <c r="D6" s="994"/>
      <c r="E6" s="994"/>
      <c r="F6" s="994"/>
      <c r="G6" s="994"/>
      <c r="H6" s="994"/>
      <c r="I6" s="994"/>
      <c r="J6" s="994"/>
      <c r="K6" s="994"/>
      <c r="L6" s="994"/>
      <c r="M6" s="994"/>
      <c r="N6" s="994"/>
    </row>
    <row r="7" spans="1:14" x14ac:dyDescent="0.2">
      <c r="A7" s="983" t="s">
        <v>873</v>
      </c>
      <c r="B7" s="983"/>
      <c r="D7" s="296"/>
      <c r="E7" s="267"/>
      <c r="F7" s="267"/>
      <c r="G7" s="267"/>
      <c r="H7" s="981"/>
      <c r="I7" s="981"/>
      <c r="J7" s="981"/>
      <c r="K7" s="981"/>
      <c r="L7" s="981"/>
      <c r="M7" s="981"/>
      <c r="N7" s="981"/>
    </row>
    <row r="8" spans="1:14" ht="30.75" customHeight="1" x14ac:dyDescent="0.2">
      <c r="A8" s="892" t="s">
        <v>1</v>
      </c>
      <c r="B8" s="892" t="s">
        <v>2</v>
      </c>
      <c r="C8" s="996" t="s">
        <v>500</v>
      </c>
      <c r="D8" s="984" t="s">
        <v>83</v>
      </c>
      <c r="E8" s="986" t="s">
        <v>84</v>
      </c>
      <c r="F8" s="987"/>
      <c r="G8" s="987"/>
      <c r="H8" s="988"/>
      <c r="I8" s="986" t="s">
        <v>730</v>
      </c>
      <c r="J8" s="987"/>
      <c r="K8" s="987"/>
      <c r="L8" s="987"/>
      <c r="M8" s="987"/>
      <c r="N8" s="987"/>
    </row>
    <row r="9" spans="1:14" ht="44.45" customHeight="1" x14ac:dyDescent="0.2">
      <c r="A9" s="892"/>
      <c r="B9" s="892"/>
      <c r="C9" s="997"/>
      <c r="D9" s="985"/>
      <c r="E9" s="312" t="s">
        <v>89</v>
      </c>
      <c r="F9" s="312" t="s">
        <v>18</v>
      </c>
      <c r="G9" s="312" t="s">
        <v>40</v>
      </c>
      <c r="H9" s="312" t="s">
        <v>836</v>
      </c>
      <c r="I9" s="297" t="s">
        <v>15</v>
      </c>
      <c r="J9" s="297" t="s">
        <v>731</v>
      </c>
      <c r="K9" s="297" t="s">
        <v>732</v>
      </c>
      <c r="L9" s="297" t="s">
        <v>733</v>
      </c>
      <c r="M9" s="297" t="s">
        <v>734</v>
      </c>
      <c r="N9" s="297" t="s">
        <v>735</v>
      </c>
    </row>
    <row r="10" spans="1:14" s="257" customFormat="1" x14ac:dyDescent="0.2">
      <c r="A10" s="297">
        <v>1</v>
      </c>
      <c r="B10" s="297">
        <v>2</v>
      </c>
      <c r="C10" s="297">
        <v>3</v>
      </c>
      <c r="D10" s="297">
        <v>8</v>
      </c>
      <c r="E10" s="297">
        <v>9</v>
      </c>
      <c r="F10" s="297">
        <v>10</v>
      </c>
      <c r="G10" s="297">
        <v>11</v>
      </c>
      <c r="H10" s="297">
        <v>12</v>
      </c>
      <c r="I10" s="297">
        <v>13</v>
      </c>
      <c r="J10" s="297">
        <v>14</v>
      </c>
      <c r="K10" s="297">
        <v>15</v>
      </c>
      <c r="L10" s="297">
        <v>16</v>
      </c>
      <c r="M10" s="297">
        <v>17</v>
      </c>
      <c r="N10" s="297">
        <v>18</v>
      </c>
    </row>
    <row r="11" spans="1:14" x14ac:dyDescent="0.2">
      <c r="A11" s="270">
        <v>1</v>
      </c>
      <c r="B11" s="9" t="s">
        <v>862</v>
      </c>
      <c r="C11" s="270">
        <v>0</v>
      </c>
      <c r="D11" s="270">
        <v>0</v>
      </c>
      <c r="E11" s="270">
        <v>0</v>
      </c>
      <c r="F11" s="270">
        <v>0</v>
      </c>
      <c r="G11" s="270">
        <v>0</v>
      </c>
      <c r="H11" s="270">
        <v>0</v>
      </c>
      <c r="I11" s="270">
        <v>0</v>
      </c>
      <c r="J11" s="270">
        <v>0</v>
      </c>
      <c r="K11" s="270">
        <v>0</v>
      </c>
      <c r="L11" s="270">
        <v>0</v>
      </c>
      <c r="M11" s="270">
        <v>0</v>
      </c>
      <c r="N11" s="270">
        <v>0</v>
      </c>
    </row>
    <row r="12" spans="1:14" x14ac:dyDescent="0.2">
      <c r="A12" s="270">
        <v>2</v>
      </c>
      <c r="B12" s="9" t="s">
        <v>863</v>
      </c>
      <c r="C12" s="270">
        <v>0</v>
      </c>
      <c r="D12" s="270">
        <v>0</v>
      </c>
      <c r="E12" s="270">
        <v>0</v>
      </c>
      <c r="F12" s="270">
        <v>0</v>
      </c>
      <c r="G12" s="270">
        <v>0</v>
      </c>
      <c r="H12" s="270">
        <v>0</v>
      </c>
      <c r="I12" s="270">
        <v>0</v>
      </c>
      <c r="J12" s="270">
        <v>0</v>
      </c>
      <c r="K12" s="270">
        <v>0</v>
      </c>
      <c r="L12" s="270">
        <v>0</v>
      </c>
      <c r="M12" s="270">
        <v>0</v>
      </c>
      <c r="N12" s="270">
        <v>0</v>
      </c>
    </row>
    <row r="13" spans="1:14" x14ac:dyDescent="0.2">
      <c r="A13" s="270">
        <v>3</v>
      </c>
      <c r="B13" s="9" t="s">
        <v>864</v>
      </c>
      <c r="C13" s="270">
        <v>0</v>
      </c>
      <c r="D13" s="270">
        <v>0</v>
      </c>
      <c r="E13" s="270">
        <v>0</v>
      </c>
      <c r="F13" s="270">
        <v>0</v>
      </c>
      <c r="G13" s="270">
        <v>0</v>
      </c>
      <c r="H13" s="270">
        <v>0</v>
      </c>
      <c r="I13" s="270">
        <v>0</v>
      </c>
      <c r="J13" s="270">
        <v>0</v>
      </c>
      <c r="K13" s="270">
        <v>0</v>
      </c>
      <c r="L13" s="270">
        <v>0</v>
      </c>
      <c r="M13" s="270">
        <v>0</v>
      </c>
      <c r="N13" s="270">
        <v>0</v>
      </c>
    </row>
    <row r="14" spans="1:14" x14ac:dyDescent="0.2">
      <c r="A14" s="270">
        <v>4</v>
      </c>
      <c r="B14" s="9" t="s">
        <v>865</v>
      </c>
      <c r="C14" s="270">
        <v>0</v>
      </c>
      <c r="D14" s="270">
        <v>0</v>
      </c>
      <c r="E14" s="270">
        <v>0</v>
      </c>
      <c r="F14" s="270">
        <v>0</v>
      </c>
      <c r="G14" s="270">
        <v>0</v>
      </c>
      <c r="H14" s="270">
        <v>0</v>
      </c>
      <c r="I14" s="270">
        <v>0</v>
      </c>
      <c r="J14" s="270">
        <v>0</v>
      </c>
      <c r="K14" s="270">
        <v>0</v>
      </c>
      <c r="L14" s="270">
        <v>0</v>
      </c>
      <c r="M14" s="270">
        <v>0</v>
      </c>
      <c r="N14" s="270">
        <v>0</v>
      </c>
    </row>
    <row r="15" spans="1:14" x14ac:dyDescent="0.2">
      <c r="A15" s="270">
        <v>5</v>
      </c>
      <c r="B15" s="9" t="s">
        <v>866</v>
      </c>
      <c r="C15" s="270">
        <v>0</v>
      </c>
      <c r="D15" s="270">
        <v>0</v>
      </c>
      <c r="E15" s="270">
        <v>0</v>
      </c>
      <c r="F15" s="270">
        <v>0</v>
      </c>
      <c r="G15" s="270">
        <v>0</v>
      </c>
      <c r="H15" s="270">
        <v>0</v>
      </c>
      <c r="I15" s="270">
        <v>0</v>
      </c>
      <c r="J15" s="270">
        <v>0</v>
      </c>
      <c r="K15" s="270">
        <v>0</v>
      </c>
      <c r="L15" s="270">
        <v>0</v>
      </c>
      <c r="M15" s="270">
        <v>0</v>
      </c>
      <c r="N15" s="270">
        <v>0</v>
      </c>
    </row>
    <row r="16" spans="1:14" x14ac:dyDescent="0.2">
      <c r="A16" s="270">
        <v>6</v>
      </c>
      <c r="B16" s="9" t="s">
        <v>867</v>
      </c>
      <c r="C16" s="270">
        <v>0</v>
      </c>
      <c r="D16" s="270">
        <v>0</v>
      </c>
      <c r="E16" s="270">
        <v>0</v>
      </c>
      <c r="F16" s="270">
        <v>0</v>
      </c>
      <c r="G16" s="270">
        <v>0</v>
      </c>
      <c r="H16" s="270">
        <v>0</v>
      </c>
      <c r="I16" s="270">
        <v>0</v>
      </c>
      <c r="J16" s="270">
        <v>0</v>
      </c>
      <c r="K16" s="270">
        <v>0</v>
      </c>
      <c r="L16" s="270">
        <v>0</v>
      </c>
      <c r="M16" s="270">
        <v>0</v>
      </c>
      <c r="N16" s="270">
        <v>0</v>
      </c>
    </row>
    <row r="17" spans="1:14" x14ac:dyDescent="0.2">
      <c r="A17" s="270">
        <v>7</v>
      </c>
      <c r="B17" s="9" t="s">
        <v>868</v>
      </c>
      <c r="C17" s="270">
        <v>0</v>
      </c>
      <c r="D17" s="270">
        <v>0</v>
      </c>
      <c r="E17" s="270">
        <v>0</v>
      </c>
      <c r="F17" s="270">
        <v>0</v>
      </c>
      <c r="G17" s="270">
        <v>0</v>
      </c>
      <c r="H17" s="270">
        <v>0</v>
      </c>
      <c r="I17" s="270">
        <v>0</v>
      </c>
      <c r="J17" s="270">
        <v>0</v>
      </c>
      <c r="K17" s="270">
        <v>0</v>
      </c>
      <c r="L17" s="270">
        <v>0</v>
      </c>
      <c r="M17" s="270">
        <v>0</v>
      </c>
      <c r="N17" s="270">
        <v>0</v>
      </c>
    </row>
    <row r="18" spans="1:14" x14ac:dyDescent="0.2">
      <c r="A18" s="270">
        <v>8</v>
      </c>
      <c r="B18" s="9" t="s">
        <v>869</v>
      </c>
      <c r="C18" s="270">
        <v>0</v>
      </c>
      <c r="D18" s="270">
        <v>0</v>
      </c>
      <c r="E18" s="270">
        <v>0</v>
      </c>
      <c r="F18" s="270">
        <v>0</v>
      </c>
      <c r="G18" s="270">
        <v>0</v>
      </c>
      <c r="H18" s="270">
        <v>0</v>
      </c>
      <c r="I18" s="270">
        <v>0</v>
      </c>
      <c r="J18" s="270">
        <v>0</v>
      </c>
      <c r="K18" s="270">
        <v>0</v>
      </c>
      <c r="L18" s="270">
        <v>0</v>
      </c>
      <c r="M18" s="270">
        <v>0</v>
      </c>
      <c r="N18" s="270">
        <v>0</v>
      </c>
    </row>
    <row r="19" spans="1:14" x14ac:dyDescent="0.2">
      <c r="A19" s="270">
        <v>9</v>
      </c>
      <c r="B19" s="9" t="s">
        <v>870</v>
      </c>
      <c r="C19" s="270">
        <v>0</v>
      </c>
      <c r="D19" s="270">
        <v>0</v>
      </c>
      <c r="E19" s="270">
        <v>0</v>
      </c>
      <c r="F19" s="270">
        <v>0</v>
      </c>
      <c r="G19" s="270">
        <v>0</v>
      </c>
      <c r="H19" s="270">
        <v>0</v>
      </c>
      <c r="I19" s="270">
        <v>0</v>
      </c>
      <c r="J19" s="270">
        <v>0</v>
      </c>
      <c r="K19" s="270">
        <v>0</v>
      </c>
      <c r="L19" s="270">
        <v>0</v>
      </c>
      <c r="M19" s="270">
        <v>0</v>
      </c>
      <c r="N19" s="270">
        <v>0</v>
      </c>
    </row>
    <row r="20" spans="1:14" x14ac:dyDescent="0.2">
      <c r="A20" s="270">
        <v>10</v>
      </c>
      <c r="B20" s="9" t="s">
        <v>871</v>
      </c>
      <c r="C20" s="270">
        <v>0</v>
      </c>
      <c r="D20" s="270">
        <v>0</v>
      </c>
      <c r="E20" s="270">
        <v>0</v>
      </c>
      <c r="F20" s="270">
        <v>0</v>
      </c>
      <c r="G20" s="270">
        <v>0</v>
      </c>
      <c r="H20" s="270">
        <v>0</v>
      </c>
      <c r="I20" s="270">
        <v>0</v>
      </c>
      <c r="J20" s="270">
        <v>0</v>
      </c>
      <c r="K20" s="270">
        <v>0</v>
      </c>
      <c r="L20" s="270">
        <v>0</v>
      </c>
      <c r="M20" s="270">
        <v>0</v>
      </c>
      <c r="N20" s="270">
        <v>0</v>
      </c>
    </row>
    <row r="21" spans="1:14" x14ac:dyDescent="0.2">
      <c r="A21" s="270">
        <v>11</v>
      </c>
      <c r="B21" s="9" t="s">
        <v>872</v>
      </c>
      <c r="C21" s="270">
        <v>0</v>
      </c>
      <c r="D21" s="270">
        <v>0</v>
      </c>
      <c r="E21" s="270">
        <v>0</v>
      </c>
      <c r="F21" s="270">
        <v>0</v>
      </c>
      <c r="G21" s="270">
        <v>0</v>
      </c>
      <c r="H21" s="270">
        <v>0</v>
      </c>
      <c r="I21" s="270">
        <v>0</v>
      </c>
      <c r="J21" s="270">
        <v>0</v>
      </c>
      <c r="K21" s="270">
        <v>0</v>
      </c>
      <c r="L21" s="270">
        <v>0</v>
      </c>
      <c r="M21" s="270">
        <v>0</v>
      </c>
      <c r="N21" s="270">
        <v>0</v>
      </c>
    </row>
    <row r="22" spans="1:14" x14ac:dyDescent="0.2">
      <c r="A22" s="998" t="s">
        <v>15</v>
      </c>
      <c r="B22" s="999"/>
      <c r="C22" s="270">
        <v>0</v>
      </c>
      <c r="D22" s="270">
        <v>0</v>
      </c>
      <c r="E22" s="270">
        <v>0</v>
      </c>
      <c r="F22" s="270">
        <v>0</v>
      </c>
      <c r="G22" s="270">
        <v>0</v>
      </c>
      <c r="H22" s="270">
        <v>0</v>
      </c>
      <c r="I22" s="270">
        <v>0</v>
      </c>
      <c r="J22" s="270">
        <v>0</v>
      </c>
      <c r="K22" s="270">
        <v>0</v>
      </c>
      <c r="L22" s="270">
        <v>0</v>
      </c>
      <c r="M22" s="270">
        <v>0</v>
      </c>
      <c r="N22" s="270">
        <v>0</v>
      </c>
    </row>
    <row r="23" spans="1:14" x14ac:dyDescent="0.2">
      <c r="A23" s="273"/>
      <c r="B23" s="274"/>
      <c r="C23" s="274"/>
      <c r="D23" s="272"/>
      <c r="E23" s="267"/>
      <c r="F23" s="267"/>
      <c r="G23" s="267"/>
      <c r="H23" s="267"/>
      <c r="I23" s="267"/>
      <c r="J23" s="267"/>
      <c r="K23" s="267"/>
      <c r="L23" s="267"/>
      <c r="M23" s="267"/>
      <c r="N23" s="267"/>
    </row>
    <row r="24" spans="1:14" x14ac:dyDescent="0.2">
      <c r="A24" s="275"/>
      <c r="B24" s="275"/>
      <c r="C24" s="275"/>
      <c r="E24" s="267"/>
      <c r="F24" s="267"/>
      <c r="G24" s="267"/>
      <c r="H24" s="267"/>
      <c r="I24" s="267"/>
      <c r="J24" s="267"/>
      <c r="K24" s="267"/>
      <c r="L24" s="267"/>
      <c r="M24" s="267"/>
      <c r="N24" s="267"/>
    </row>
    <row r="25" spans="1:14" x14ac:dyDescent="0.2">
      <c r="A25" s="275"/>
      <c r="B25" s="275"/>
      <c r="C25" s="275"/>
      <c r="E25" s="267"/>
      <c r="F25" s="267"/>
      <c r="G25" s="267"/>
      <c r="H25" s="267"/>
      <c r="I25" s="267"/>
      <c r="J25" s="267"/>
      <c r="K25" s="267"/>
      <c r="L25" s="267"/>
      <c r="M25" s="267"/>
      <c r="N25" s="267"/>
    </row>
    <row r="26" spans="1:14" x14ac:dyDescent="0.2">
      <c r="A26" s="275"/>
      <c r="B26" s="275"/>
      <c r="C26" s="275"/>
      <c r="E26" s="267"/>
      <c r="F26" s="267"/>
      <c r="G26" s="267"/>
      <c r="H26" s="267"/>
      <c r="I26" s="267"/>
      <c r="J26" s="267"/>
      <c r="K26" s="267"/>
      <c r="L26" s="267"/>
      <c r="M26" s="267"/>
      <c r="N26" s="267"/>
    </row>
    <row r="27" spans="1:14" x14ac:dyDescent="0.2">
      <c r="A27" s="275"/>
      <c r="B27" s="275"/>
      <c r="C27" s="275"/>
      <c r="E27" s="267"/>
      <c r="F27" s="267"/>
      <c r="G27" s="267"/>
      <c r="H27" s="267"/>
      <c r="I27" s="267"/>
      <c r="J27" s="267"/>
      <c r="K27" s="267"/>
      <c r="L27" s="267"/>
      <c r="M27" s="267"/>
      <c r="N27" s="267"/>
    </row>
    <row r="28" spans="1:14" ht="15" x14ac:dyDescent="0.2">
      <c r="A28" s="275" t="s">
        <v>10</v>
      </c>
      <c r="D28" s="275"/>
      <c r="E28" s="267"/>
      <c r="F28" s="275"/>
      <c r="G28" s="275"/>
      <c r="H28" s="275"/>
      <c r="I28" s="275"/>
      <c r="J28" s="275"/>
      <c r="K28" s="275"/>
      <c r="L28" s="275"/>
      <c r="M28" s="275"/>
      <c r="N28" s="424" t="s">
        <v>11</v>
      </c>
    </row>
    <row r="29" spans="1:14" ht="12.75" customHeight="1" x14ac:dyDescent="0.2">
      <c r="E29" s="275"/>
      <c r="F29" s="422"/>
      <c r="G29" s="422"/>
      <c r="H29" s="422"/>
      <c r="I29" s="422"/>
      <c r="J29" s="422"/>
      <c r="K29" s="422"/>
      <c r="L29" s="422"/>
      <c r="M29" s="422"/>
      <c r="N29" s="424" t="s">
        <v>877</v>
      </c>
    </row>
    <row r="30" spans="1:14" ht="12.75" customHeight="1" x14ac:dyDescent="0.2">
      <c r="E30" s="422"/>
      <c r="F30" s="422"/>
      <c r="G30" s="422"/>
      <c r="H30" s="422"/>
      <c r="I30" s="422"/>
      <c r="J30" s="422"/>
      <c r="K30" s="422"/>
      <c r="L30" s="422"/>
      <c r="M30" s="422"/>
      <c r="N30" s="424" t="s">
        <v>878</v>
      </c>
    </row>
    <row r="31" spans="1:14" x14ac:dyDescent="0.2">
      <c r="A31" s="275"/>
      <c r="B31" s="275"/>
      <c r="E31" s="267"/>
      <c r="F31" s="275"/>
      <c r="G31" s="275"/>
      <c r="H31" s="275"/>
      <c r="I31" s="275" t="s">
        <v>82</v>
      </c>
      <c r="J31" s="275"/>
      <c r="K31" s="275"/>
      <c r="L31" s="275"/>
      <c r="M31" s="275"/>
      <c r="N31" s="275"/>
    </row>
    <row r="33" spans="1:14" x14ac:dyDescent="0.2">
      <c r="A33" s="980"/>
      <c r="B33" s="980"/>
      <c r="C33" s="980"/>
      <c r="D33" s="980"/>
      <c r="E33" s="980"/>
      <c r="F33" s="980"/>
      <c r="G33" s="980"/>
      <c r="H33" s="980"/>
      <c r="I33" s="980"/>
      <c r="J33" s="980"/>
      <c r="K33" s="980"/>
      <c r="L33" s="980"/>
      <c r="M33" s="980"/>
      <c r="N33" s="980"/>
    </row>
  </sheetData>
  <mergeCells count="16">
    <mergeCell ref="A6:N6"/>
    <mergeCell ref="D1:E1"/>
    <mergeCell ref="M1:N1"/>
    <mergeCell ref="A2:N2"/>
    <mergeCell ref="A3:N3"/>
    <mergeCell ref="A4:N5"/>
    <mergeCell ref="A33:N33"/>
    <mergeCell ref="C8:C9"/>
    <mergeCell ref="A7:B7"/>
    <mergeCell ref="H7:N7"/>
    <mergeCell ref="A8:A9"/>
    <mergeCell ref="B8:B9"/>
    <mergeCell ref="D8:D9"/>
    <mergeCell ref="E8:H8"/>
    <mergeCell ref="I8:N8"/>
    <mergeCell ref="A22:B22"/>
  </mergeCells>
  <printOptions horizontalCentered="1" verticalCentered="1"/>
  <pageMargins left="0.70866141732283505" right="0.70866141732283505" top="0.23622047244094499" bottom="0" header="0.31496062992126" footer="0.31496062992126"/>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9"/>
  <sheetViews>
    <sheetView view="pageBreakPreview" topLeftCell="A5" zoomScale="70" zoomScaleNormal="70" zoomScaleSheetLayoutView="70" workbookViewId="0">
      <selection activeCell="Y14" sqref="Y14"/>
    </sheetView>
  </sheetViews>
  <sheetFormatPr defaultRowHeight="12.75" x14ac:dyDescent="0.2"/>
  <cols>
    <col min="1" max="1" width="7.28515625" style="190" customWidth="1"/>
    <col min="2" max="2" width="26" style="190" customWidth="1"/>
    <col min="3" max="3" width="8.28515625" style="190" customWidth="1"/>
    <col min="4" max="4" width="6.7109375" style="190" bestFit="1" customWidth="1"/>
    <col min="5" max="5" width="9.28515625" style="190" bestFit="1" customWidth="1"/>
    <col min="6" max="6" width="16" style="190" customWidth="1"/>
    <col min="7" max="10" width="10.7109375" style="190" customWidth="1"/>
    <col min="11" max="18" width="9.140625" style="190"/>
    <col min="19" max="20" width="8.85546875" style="190" customWidth="1"/>
    <col min="21" max="21" width="9.28515625" style="190" bestFit="1" customWidth="1"/>
    <col min="22" max="16384" width="9.140625" style="190"/>
  </cols>
  <sheetData>
    <row r="1" spans="1:24" ht="15" x14ac:dyDescent="0.2">
      <c r="V1" s="191" t="s">
        <v>555</v>
      </c>
    </row>
    <row r="2" spans="1:24" ht="15.75" x14ac:dyDescent="0.25">
      <c r="G2" s="127" t="s">
        <v>0</v>
      </c>
      <c r="H2" s="127"/>
      <c r="I2" s="127"/>
      <c r="O2" s="86"/>
      <c r="P2" s="86"/>
      <c r="Q2" s="86"/>
      <c r="R2" s="86"/>
    </row>
    <row r="3" spans="1:24" ht="20.25" x14ac:dyDescent="0.3">
      <c r="C3" s="702" t="s">
        <v>651</v>
      </c>
      <c r="D3" s="702"/>
      <c r="E3" s="702"/>
      <c r="F3" s="702"/>
      <c r="G3" s="702"/>
      <c r="H3" s="702"/>
      <c r="I3" s="702"/>
      <c r="J3" s="702"/>
      <c r="K3" s="702"/>
      <c r="L3" s="702"/>
      <c r="M3" s="702"/>
      <c r="N3" s="702"/>
      <c r="O3" s="131"/>
      <c r="P3" s="131"/>
      <c r="Q3" s="131"/>
      <c r="R3" s="131"/>
      <c r="S3" s="131"/>
      <c r="T3" s="131"/>
      <c r="U3" s="131"/>
      <c r="V3" s="131"/>
      <c r="W3" s="131"/>
      <c r="X3" s="131"/>
    </row>
    <row r="4" spans="1:24" ht="18" x14ac:dyDescent="0.25">
      <c r="C4" s="192"/>
      <c r="D4" s="192"/>
      <c r="E4" s="192"/>
      <c r="F4" s="192"/>
      <c r="G4" s="192"/>
      <c r="H4" s="192"/>
      <c r="I4" s="192"/>
      <c r="J4" s="192"/>
      <c r="K4" s="192"/>
      <c r="L4" s="192"/>
      <c r="M4" s="192"/>
      <c r="N4" s="192"/>
      <c r="O4" s="192"/>
      <c r="P4" s="192"/>
      <c r="Q4" s="192"/>
      <c r="R4" s="192"/>
      <c r="S4" s="192"/>
      <c r="T4" s="192"/>
      <c r="U4" s="192"/>
      <c r="V4" s="192"/>
    </row>
    <row r="5" spans="1:24" ht="15.75" x14ac:dyDescent="0.25">
      <c r="B5" s="703" t="s">
        <v>654</v>
      </c>
      <c r="C5" s="703"/>
      <c r="D5" s="703"/>
      <c r="E5" s="703"/>
      <c r="F5" s="703"/>
      <c r="G5" s="703"/>
      <c r="H5" s="703"/>
      <c r="I5" s="703"/>
      <c r="J5" s="703"/>
      <c r="K5" s="703"/>
      <c r="L5" s="703"/>
      <c r="M5" s="703"/>
      <c r="N5" s="703"/>
      <c r="O5" s="703"/>
      <c r="P5" s="703"/>
      <c r="Q5" s="703"/>
      <c r="R5" s="703"/>
      <c r="S5" s="703"/>
      <c r="T5" s="87"/>
      <c r="U5" s="719" t="s">
        <v>255</v>
      </c>
      <c r="V5" s="720"/>
    </row>
    <row r="6" spans="1:24" ht="15" x14ac:dyDescent="0.2">
      <c r="K6" s="86"/>
      <c r="L6" s="86"/>
      <c r="M6" s="86"/>
      <c r="N6" s="86"/>
      <c r="O6" s="86"/>
      <c r="P6" s="86"/>
      <c r="Q6" s="86"/>
      <c r="R6" s="86"/>
    </row>
    <row r="7" spans="1:24" x14ac:dyDescent="0.2">
      <c r="A7" s="721" t="s">
        <v>873</v>
      </c>
      <c r="B7" s="721"/>
      <c r="O7" s="722" t="s">
        <v>819</v>
      </c>
      <c r="P7" s="722"/>
      <c r="Q7" s="722"/>
      <c r="R7" s="722"/>
      <c r="S7" s="722"/>
      <c r="T7" s="722"/>
      <c r="U7" s="722"/>
      <c r="V7" s="722"/>
    </row>
    <row r="8" spans="1:24" ht="35.25" customHeight="1" x14ac:dyDescent="0.2">
      <c r="A8" s="700" t="s">
        <v>1</v>
      </c>
      <c r="B8" s="700" t="s">
        <v>147</v>
      </c>
      <c r="C8" s="699" t="s">
        <v>148</v>
      </c>
      <c r="D8" s="699"/>
      <c r="E8" s="699"/>
      <c r="F8" s="699" t="s">
        <v>149</v>
      </c>
      <c r="G8" s="700" t="s">
        <v>178</v>
      </c>
      <c r="H8" s="700"/>
      <c r="I8" s="700"/>
      <c r="J8" s="700"/>
      <c r="K8" s="700"/>
      <c r="L8" s="700"/>
      <c r="M8" s="700"/>
      <c r="N8" s="700"/>
      <c r="O8" s="700" t="s">
        <v>179</v>
      </c>
      <c r="P8" s="700"/>
      <c r="Q8" s="700"/>
      <c r="R8" s="700"/>
      <c r="S8" s="700"/>
      <c r="T8" s="700"/>
      <c r="U8" s="700"/>
      <c r="V8" s="700"/>
    </row>
    <row r="9" spans="1:24" ht="15" x14ac:dyDescent="0.2">
      <c r="A9" s="700"/>
      <c r="B9" s="700"/>
      <c r="C9" s="699" t="s">
        <v>256</v>
      </c>
      <c r="D9" s="699" t="s">
        <v>41</v>
      </c>
      <c r="E9" s="699" t="s">
        <v>42</v>
      </c>
      <c r="F9" s="699"/>
      <c r="G9" s="700" t="s">
        <v>180</v>
      </c>
      <c r="H9" s="700"/>
      <c r="I9" s="700"/>
      <c r="J9" s="700"/>
      <c r="K9" s="700" t="s">
        <v>164</v>
      </c>
      <c r="L9" s="700"/>
      <c r="M9" s="700"/>
      <c r="N9" s="700"/>
      <c r="O9" s="700" t="s">
        <v>150</v>
      </c>
      <c r="P9" s="700"/>
      <c r="Q9" s="700"/>
      <c r="R9" s="700"/>
      <c r="S9" s="700" t="s">
        <v>163</v>
      </c>
      <c r="T9" s="700"/>
      <c r="U9" s="700"/>
      <c r="V9" s="700"/>
    </row>
    <row r="10" spans="1:24" x14ac:dyDescent="0.2">
      <c r="A10" s="700"/>
      <c r="B10" s="700"/>
      <c r="C10" s="699"/>
      <c r="D10" s="699"/>
      <c r="E10" s="699"/>
      <c r="F10" s="699"/>
      <c r="G10" s="704" t="s">
        <v>151</v>
      </c>
      <c r="H10" s="705"/>
      <c r="I10" s="706"/>
      <c r="J10" s="710" t="s">
        <v>152</v>
      </c>
      <c r="K10" s="713" t="s">
        <v>151</v>
      </c>
      <c r="L10" s="714"/>
      <c r="M10" s="715"/>
      <c r="N10" s="710" t="s">
        <v>152</v>
      </c>
      <c r="O10" s="713" t="s">
        <v>151</v>
      </c>
      <c r="P10" s="714"/>
      <c r="Q10" s="715"/>
      <c r="R10" s="710" t="s">
        <v>152</v>
      </c>
      <c r="S10" s="713" t="s">
        <v>151</v>
      </c>
      <c r="T10" s="714"/>
      <c r="U10" s="715"/>
      <c r="V10" s="710" t="s">
        <v>152</v>
      </c>
    </row>
    <row r="11" spans="1:24" ht="15" customHeight="1" x14ac:dyDescent="0.2">
      <c r="A11" s="700"/>
      <c r="B11" s="700"/>
      <c r="C11" s="699"/>
      <c r="D11" s="699"/>
      <c r="E11" s="699"/>
      <c r="F11" s="699"/>
      <c r="G11" s="707"/>
      <c r="H11" s="708"/>
      <c r="I11" s="709"/>
      <c r="J11" s="711"/>
      <c r="K11" s="716"/>
      <c r="L11" s="717"/>
      <c r="M11" s="718"/>
      <c r="N11" s="711"/>
      <c r="O11" s="716"/>
      <c r="P11" s="717"/>
      <c r="Q11" s="718"/>
      <c r="R11" s="711"/>
      <c r="S11" s="716"/>
      <c r="T11" s="717"/>
      <c r="U11" s="718"/>
      <c r="V11" s="711"/>
    </row>
    <row r="12" spans="1:24" ht="15" x14ac:dyDescent="0.2">
      <c r="A12" s="700"/>
      <c r="B12" s="700"/>
      <c r="C12" s="699"/>
      <c r="D12" s="699"/>
      <c r="E12" s="699"/>
      <c r="F12" s="699"/>
      <c r="G12" s="194" t="s">
        <v>256</v>
      </c>
      <c r="H12" s="194" t="s">
        <v>41</v>
      </c>
      <c r="I12" s="195" t="s">
        <v>42</v>
      </c>
      <c r="J12" s="712"/>
      <c r="K12" s="193" t="s">
        <v>256</v>
      </c>
      <c r="L12" s="193" t="s">
        <v>41</v>
      </c>
      <c r="M12" s="193" t="s">
        <v>42</v>
      </c>
      <c r="N12" s="712"/>
      <c r="O12" s="193" t="s">
        <v>256</v>
      </c>
      <c r="P12" s="193" t="s">
        <v>41</v>
      </c>
      <c r="Q12" s="193" t="s">
        <v>42</v>
      </c>
      <c r="R12" s="712"/>
      <c r="S12" s="193" t="s">
        <v>256</v>
      </c>
      <c r="T12" s="193" t="s">
        <v>41</v>
      </c>
      <c r="U12" s="193" t="s">
        <v>42</v>
      </c>
      <c r="V12" s="712"/>
    </row>
    <row r="13" spans="1:24" ht="15" x14ac:dyDescent="0.2">
      <c r="A13" s="193">
        <v>1</v>
      </c>
      <c r="B13" s="193">
        <v>2</v>
      </c>
      <c r="C13" s="193">
        <v>3</v>
      </c>
      <c r="D13" s="193">
        <v>4</v>
      </c>
      <c r="E13" s="193">
        <v>5</v>
      </c>
      <c r="F13" s="193">
        <v>6</v>
      </c>
      <c r="G13" s="193">
        <v>7</v>
      </c>
      <c r="H13" s="193">
        <v>8</v>
      </c>
      <c r="I13" s="193">
        <v>9</v>
      </c>
      <c r="J13" s="193">
        <v>10</v>
      </c>
      <c r="K13" s="193">
        <v>11</v>
      </c>
      <c r="L13" s="193">
        <v>12</v>
      </c>
      <c r="M13" s="193">
        <v>13</v>
      </c>
      <c r="N13" s="193">
        <v>14</v>
      </c>
      <c r="O13" s="193">
        <v>15</v>
      </c>
      <c r="P13" s="193">
        <v>16</v>
      </c>
      <c r="Q13" s="193">
        <v>17</v>
      </c>
      <c r="R13" s="193">
        <v>18</v>
      </c>
      <c r="S13" s="193">
        <v>19</v>
      </c>
      <c r="T13" s="193">
        <v>20</v>
      </c>
      <c r="U13" s="193">
        <v>21</v>
      </c>
      <c r="V13" s="193">
        <v>22</v>
      </c>
    </row>
    <row r="14" spans="1:24" ht="15" x14ac:dyDescent="0.2">
      <c r="A14" s="696" t="s">
        <v>211</v>
      </c>
      <c r="B14" s="697"/>
      <c r="C14" s="193"/>
      <c r="D14" s="193"/>
      <c r="E14" s="193"/>
      <c r="F14" s="193"/>
      <c r="G14" s="193"/>
      <c r="H14" s="193"/>
      <c r="I14" s="193"/>
      <c r="J14" s="193"/>
      <c r="K14" s="193"/>
      <c r="L14" s="193"/>
      <c r="M14" s="193"/>
      <c r="N14" s="193"/>
      <c r="O14" s="193"/>
      <c r="P14" s="193"/>
      <c r="Q14" s="193"/>
      <c r="R14" s="193"/>
      <c r="S14" s="193"/>
      <c r="T14" s="193"/>
      <c r="U14" s="193"/>
      <c r="V14" s="193"/>
    </row>
    <row r="15" spans="1:24" ht="42.75" x14ac:dyDescent="0.2">
      <c r="A15" s="378">
        <v>1</v>
      </c>
      <c r="B15" s="379" t="s">
        <v>210</v>
      </c>
      <c r="C15" s="380">
        <v>135.16</v>
      </c>
      <c r="D15" s="380">
        <v>23.359999999999992</v>
      </c>
      <c r="E15" s="386">
        <v>1558.8799999999999</v>
      </c>
      <c r="F15" s="381" t="s">
        <v>880</v>
      </c>
      <c r="G15" s="380">
        <v>148.83340072202165</v>
      </c>
      <c r="H15" s="380">
        <v>25.723203912891577</v>
      </c>
      <c r="I15" s="380">
        <v>1716.583395365087</v>
      </c>
      <c r="J15" s="382" t="s">
        <v>881</v>
      </c>
      <c r="K15" s="380">
        <v>14.03</v>
      </c>
      <c r="L15" s="380">
        <v>2.42</v>
      </c>
      <c r="M15" s="380">
        <v>161.79</v>
      </c>
      <c r="N15" s="383" t="s">
        <v>882</v>
      </c>
      <c r="O15" s="379"/>
      <c r="P15" s="379"/>
      <c r="Q15" s="379"/>
      <c r="R15" s="379"/>
      <c r="S15" s="380">
        <v>134.80000000000001</v>
      </c>
      <c r="T15" s="380">
        <v>23.3</v>
      </c>
      <c r="U15" s="380">
        <v>1554.79</v>
      </c>
      <c r="V15" s="383" t="s">
        <v>882</v>
      </c>
    </row>
    <row r="16" spans="1:24" ht="71.25" x14ac:dyDescent="0.2">
      <c r="A16" s="378">
        <v>2</v>
      </c>
      <c r="B16" s="379" t="s">
        <v>153</v>
      </c>
      <c r="C16" s="380">
        <v>176.21010830324906</v>
      </c>
      <c r="D16" s="380">
        <v>30.454780482124139</v>
      </c>
      <c r="E16" s="386">
        <v>2032.3351112146265</v>
      </c>
      <c r="F16" s="381" t="s">
        <v>883</v>
      </c>
      <c r="G16" s="380">
        <v>193.99166787003605</v>
      </c>
      <c r="H16" s="380">
        <v>33.528006521485963</v>
      </c>
      <c r="I16" s="380">
        <v>2237.4203256084779</v>
      </c>
      <c r="J16" s="383" t="s">
        <v>884</v>
      </c>
      <c r="K16" s="380">
        <v>16.559999999999999</v>
      </c>
      <c r="L16" s="380">
        <v>2.86</v>
      </c>
      <c r="M16" s="380">
        <v>191</v>
      </c>
      <c r="N16" s="383" t="s">
        <v>885</v>
      </c>
      <c r="O16" s="379"/>
      <c r="P16" s="379"/>
      <c r="Q16" s="379"/>
      <c r="R16" s="379"/>
      <c r="S16" s="380">
        <v>177.43</v>
      </c>
      <c r="T16" s="380">
        <v>30.67</v>
      </c>
      <c r="U16" s="380">
        <v>2046.42</v>
      </c>
      <c r="V16" s="383" t="s">
        <v>885</v>
      </c>
    </row>
    <row r="17" spans="1:24" ht="71.25" x14ac:dyDescent="0.2">
      <c r="A17" s="323">
        <v>3</v>
      </c>
      <c r="B17" s="384" t="s">
        <v>154</v>
      </c>
      <c r="C17" s="385">
        <v>199.13788447653428</v>
      </c>
      <c r="D17" s="385">
        <v>34.41743845347618</v>
      </c>
      <c r="E17" s="386">
        <v>2296.7746770699896</v>
      </c>
      <c r="F17" s="383" t="s">
        <v>886</v>
      </c>
      <c r="G17" s="385">
        <v>220.7781227436823</v>
      </c>
      <c r="H17" s="385">
        <v>38.157568417375103</v>
      </c>
      <c r="I17" s="385">
        <v>2546.3643088389431</v>
      </c>
      <c r="J17" s="383" t="s">
        <v>887</v>
      </c>
      <c r="K17" s="385">
        <v>17.304706209386278</v>
      </c>
      <c r="L17" s="385">
        <v>2.9908104250611385</v>
      </c>
      <c r="M17" s="385">
        <v>199.58538336555259</v>
      </c>
      <c r="N17" s="383" t="s">
        <v>888</v>
      </c>
      <c r="O17" s="383"/>
      <c r="P17" s="383"/>
      <c r="Q17" s="383"/>
      <c r="R17" s="383"/>
      <c r="S17" s="385">
        <v>225.0979212382133</v>
      </c>
      <c r="T17" s="385">
        <v>38.904168689883562</v>
      </c>
      <c r="U17" s="385">
        <v>2596.1870927776413</v>
      </c>
      <c r="V17" s="383" t="s">
        <v>888</v>
      </c>
    </row>
    <row r="18" spans="1:24" ht="15" x14ac:dyDescent="0.2">
      <c r="A18" s="696" t="s">
        <v>212</v>
      </c>
      <c r="B18" s="697"/>
      <c r="C18" s="197"/>
      <c r="D18" s="197"/>
      <c r="E18" s="197"/>
      <c r="F18" s="197"/>
      <c r="G18" s="197"/>
      <c r="H18" s="197"/>
      <c r="I18" s="197"/>
      <c r="J18" s="197"/>
      <c r="K18" s="197"/>
      <c r="L18" s="197"/>
      <c r="M18" s="197"/>
      <c r="N18" s="197"/>
      <c r="O18" s="197"/>
      <c r="P18" s="197"/>
      <c r="Q18" s="197"/>
      <c r="R18" s="197"/>
      <c r="S18" s="197"/>
      <c r="T18" s="197"/>
      <c r="U18" s="197"/>
      <c r="V18" s="197"/>
    </row>
    <row r="19" spans="1:24" ht="15" x14ac:dyDescent="0.2">
      <c r="A19" s="193">
        <v>4</v>
      </c>
      <c r="B19" s="196" t="s">
        <v>201</v>
      </c>
      <c r="C19" s="197"/>
      <c r="D19" s="197"/>
      <c r="E19" s="197"/>
      <c r="F19" s="197"/>
      <c r="G19" s="197"/>
      <c r="H19" s="197"/>
      <c r="I19" s="197"/>
      <c r="J19" s="197"/>
      <c r="K19" s="197"/>
      <c r="L19" s="197"/>
      <c r="M19" s="197"/>
      <c r="N19" s="197"/>
      <c r="O19" s="197"/>
      <c r="P19" s="197"/>
      <c r="Q19" s="197"/>
      <c r="R19" s="197"/>
      <c r="S19" s="197"/>
      <c r="T19" s="197"/>
      <c r="U19" s="197"/>
      <c r="V19" s="197"/>
    </row>
    <row r="20" spans="1:24" ht="15" x14ac:dyDescent="0.2">
      <c r="A20" s="193">
        <v>5</v>
      </c>
      <c r="B20" s="196" t="s">
        <v>132</v>
      </c>
      <c r="C20" s="197"/>
      <c r="D20" s="197"/>
      <c r="E20" s="197"/>
      <c r="F20" s="197"/>
      <c r="G20" s="197"/>
      <c r="H20" s="197"/>
      <c r="I20" s="197"/>
      <c r="J20" s="197"/>
      <c r="K20" s="197"/>
      <c r="L20" s="197"/>
      <c r="M20" s="197"/>
      <c r="N20" s="197"/>
      <c r="O20" s="197"/>
      <c r="P20" s="197"/>
      <c r="Q20" s="197"/>
      <c r="R20" s="197"/>
      <c r="S20" s="197"/>
      <c r="T20" s="197"/>
      <c r="U20" s="197"/>
      <c r="V20" s="197"/>
    </row>
    <row r="21" spans="1:24" ht="21" customHeight="1" x14ac:dyDescent="0.2">
      <c r="A21" s="701" t="s">
        <v>954</v>
      </c>
      <c r="B21" s="701"/>
      <c r="C21" s="701"/>
      <c r="D21" s="701"/>
      <c r="E21" s="701"/>
      <c r="F21" s="701"/>
      <c r="G21" s="701"/>
      <c r="H21" s="701"/>
      <c r="I21" s="701"/>
      <c r="J21" s="701"/>
      <c r="K21" s="701"/>
      <c r="L21" s="701"/>
      <c r="M21" s="701"/>
      <c r="N21" s="701"/>
      <c r="O21" s="701"/>
      <c r="P21" s="701"/>
      <c r="Q21" s="701"/>
      <c r="R21" s="701"/>
      <c r="S21" s="701"/>
      <c r="T21" s="701"/>
      <c r="U21" s="701"/>
      <c r="V21" s="701"/>
    </row>
    <row r="23" spans="1:24" ht="14.25" x14ac:dyDescent="0.2">
      <c r="A23" s="698" t="s">
        <v>165</v>
      </c>
      <c r="B23" s="698"/>
      <c r="C23" s="698"/>
      <c r="D23" s="698"/>
      <c r="E23" s="698"/>
      <c r="F23" s="698"/>
      <c r="G23" s="698"/>
      <c r="H23" s="698"/>
      <c r="I23" s="698"/>
      <c r="J23" s="698"/>
      <c r="K23" s="698"/>
      <c r="L23" s="698"/>
      <c r="M23" s="698"/>
      <c r="N23" s="698"/>
      <c r="O23" s="698"/>
      <c r="P23" s="698"/>
      <c r="Q23" s="698"/>
      <c r="R23" s="698"/>
      <c r="S23" s="698"/>
      <c r="T23" s="698"/>
      <c r="U23" s="698"/>
      <c r="V23" s="698"/>
    </row>
    <row r="24" spans="1:24" ht="14.25" x14ac:dyDescent="0.2">
      <c r="A24" s="198"/>
      <c r="B24" s="198"/>
      <c r="C24" s="198"/>
      <c r="D24" s="198"/>
      <c r="E24" s="198"/>
      <c r="F24" s="198"/>
      <c r="G24" s="198"/>
      <c r="H24" s="198"/>
      <c r="I24" s="198"/>
      <c r="J24" s="198"/>
      <c r="K24" s="198"/>
      <c r="L24" s="198"/>
      <c r="M24" s="198"/>
      <c r="N24" s="198"/>
      <c r="O24" s="198"/>
      <c r="P24" s="198"/>
      <c r="Q24" s="198"/>
      <c r="R24" s="198"/>
      <c r="S24" s="198"/>
      <c r="T24" s="198"/>
      <c r="U24" s="198"/>
      <c r="V24" s="198"/>
    </row>
    <row r="25" spans="1:24" x14ac:dyDescent="0.2">
      <c r="A25" s="85"/>
      <c r="B25" s="85"/>
      <c r="C25" s="85"/>
      <c r="D25" s="85"/>
      <c r="E25" s="85"/>
      <c r="F25" s="85"/>
      <c r="G25" s="85"/>
      <c r="H25" s="85"/>
      <c r="I25" s="85"/>
      <c r="J25" s="85"/>
      <c r="K25" s="85"/>
      <c r="L25" s="85"/>
      <c r="M25" s="85"/>
      <c r="N25" s="85"/>
      <c r="O25" s="85"/>
      <c r="P25" s="85"/>
      <c r="Q25" s="85"/>
      <c r="R25" s="85"/>
    </row>
    <row r="26" spans="1:24" ht="15.75" x14ac:dyDescent="0.25">
      <c r="A26" s="97" t="s">
        <v>10</v>
      </c>
      <c r="B26" s="97"/>
      <c r="C26" s="97"/>
      <c r="D26" s="97"/>
      <c r="E26" s="97"/>
      <c r="F26" s="97"/>
      <c r="G26" s="97"/>
      <c r="H26" s="97"/>
      <c r="I26" s="97"/>
      <c r="J26" s="97"/>
      <c r="K26" s="97"/>
      <c r="L26" s="97"/>
      <c r="M26" s="97"/>
      <c r="N26" s="136"/>
      <c r="O26" s="136"/>
      <c r="P26" s="136"/>
      <c r="Q26" s="136"/>
      <c r="R26" s="136"/>
      <c r="S26" s="136"/>
      <c r="T26" s="136"/>
      <c r="U26" s="136"/>
      <c r="V26" s="368" t="s">
        <v>11</v>
      </c>
    </row>
    <row r="27" spans="1:24" ht="15.75" x14ac:dyDescent="0.2">
      <c r="A27" s="375"/>
      <c r="B27" s="375"/>
      <c r="C27" s="375"/>
      <c r="D27" s="375"/>
      <c r="E27" s="375"/>
      <c r="F27" s="375"/>
      <c r="G27" s="375"/>
      <c r="H27" s="375"/>
      <c r="I27" s="375"/>
      <c r="J27" s="375"/>
      <c r="K27" s="375"/>
      <c r="L27" s="375"/>
      <c r="M27" s="375"/>
      <c r="N27" s="375"/>
      <c r="O27" s="375"/>
      <c r="P27" s="375"/>
      <c r="Q27" s="375"/>
      <c r="R27" s="375"/>
      <c r="S27" s="375"/>
      <c r="T27" s="375"/>
      <c r="U27" s="375"/>
      <c r="V27" s="368" t="s">
        <v>877</v>
      </c>
      <c r="W27" s="376"/>
      <c r="X27" s="376"/>
    </row>
    <row r="28" spans="1:24" ht="15.75" x14ac:dyDescent="0.2">
      <c r="A28" s="375"/>
      <c r="B28" s="375"/>
      <c r="C28" s="375"/>
      <c r="D28" s="375"/>
      <c r="E28" s="375"/>
      <c r="F28" s="375"/>
      <c r="G28" s="375"/>
      <c r="H28" s="375"/>
      <c r="I28" s="375"/>
      <c r="J28" s="375"/>
      <c r="K28" s="375"/>
      <c r="L28" s="375"/>
      <c r="M28" s="375"/>
      <c r="N28" s="375"/>
      <c r="O28" s="375"/>
      <c r="P28" s="375"/>
      <c r="Q28" s="375"/>
      <c r="R28" s="375"/>
      <c r="S28" s="375"/>
      <c r="T28" s="375"/>
      <c r="U28" s="375"/>
      <c r="V28" s="368" t="s">
        <v>878</v>
      </c>
      <c r="W28" s="376"/>
      <c r="X28" s="376"/>
    </row>
    <row r="29" spans="1:24" x14ac:dyDescent="0.2">
      <c r="A29" s="377"/>
      <c r="B29" s="377"/>
      <c r="C29" s="377"/>
      <c r="D29" s="377"/>
      <c r="E29" s="377"/>
      <c r="F29" s="377"/>
      <c r="G29" s="377"/>
      <c r="H29" s="377"/>
      <c r="I29" s="377"/>
      <c r="J29" s="377"/>
      <c r="K29" s="377"/>
      <c r="L29" s="377"/>
      <c r="M29" s="377"/>
      <c r="N29" s="376"/>
      <c r="O29" s="376"/>
      <c r="P29" s="376"/>
      <c r="Q29" s="374" t="s">
        <v>82</v>
      </c>
      <c r="R29" s="376"/>
      <c r="S29" s="376"/>
      <c r="T29" s="376"/>
      <c r="U29" s="376"/>
      <c r="V29" s="374"/>
      <c r="W29" s="374"/>
      <c r="X29" s="374"/>
    </row>
  </sheetData>
  <mergeCells count="30">
    <mergeCell ref="U5:V5"/>
    <mergeCell ref="A7:B7"/>
    <mergeCell ref="O7:V7"/>
    <mergeCell ref="O8:V8"/>
    <mergeCell ref="A8:A12"/>
    <mergeCell ref="B8:B12"/>
    <mergeCell ref="C8:E8"/>
    <mergeCell ref="F8:F12"/>
    <mergeCell ref="V10:V12"/>
    <mergeCell ref="S10:U11"/>
    <mergeCell ref="K9:N9"/>
    <mergeCell ref="O9:R9"/>
    <mergeCell ref="S9:V9"/>
    <mergeCell ref="R10:R12"/>
    <mergeCell ref="O10:Q11"/>
    <mergeCell ref="C9:C12"/>
    <mergeCell ref="C3:N3"/>
    <mergeCell ref="B5:S5"/>
    <mergeCell ref="G8:N8"/>
    <mergeCell ref="G10:I11"/>
    <mergeCell ref="J10:J12"/>
    <mergeCell ref="K10:M11"/>
    <mergeCell ref="N10:N12"/>
    <mergeCell ref="A14:B14"/>
    <mergeCell ref="A18:B18"/>
    <mergeCell ref="A23:V23"/>
    <mergeCell ref="D9:D12"/>
    <mergeCell ref="E9:E12"/>
    <mergeCell ref="G9:J9"/>
    <mergeCell ref="A21:V21"/>
  </mergeCells>
  <printOptions horizontalCentered="1" verticalCentered="1"/>
  <pageMargins left="0.70866141732283505" right="0.70866141732283505" top="0.23622047244094499" bottom="0" header="0.31496062992126" footer="0.31496062992126"/>
  <pageSetup paperSize="9" scale="59" orientation="landscape" r:id="rId1"/>
  <colBreaks count="1" manualBreakCount="1">
    <brk id="22" max="1048575" man="1"/>
  </col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view="pageBreakPreview" zoomScaleNormal="70" zoomScaleSheetLayoutView="100" workbookViewId="0">
      <selection activeCell="R25" sqref="R25"/>
    </sheetView>
  </sheetViews>
  <sheetFormatPr defaultRowHeight="12.75" x14ac:dyDescent="0.2"/>
  <cols>
    <col min="1" max="1" width="5.5703125" style="267" customWidth="1"/>
    <col min="2" max="2" width="20.5703125" style="267" bestFit="1" customWidth="1"/>
    <col min="3" max="3" width="10.28515625" style="267" customWidth="1"/>
    <col min="4" max="4" width="12.85546875" style="267" customWidth="1"/>
    <col min="5" max="5" width="8.7109375" style="255" customWidth="1"/>
    <col min="6" max="7" width="8" style="255" customWidth="1"/>
    <col min="8" max="10" width="8.140625" style="255" customWidth="1"/>
    <col min="11" max="11" width="8.42578125" style="255" customWidth="1"/>
    <col min="12" max="12" width="8.140625" style="255" customWidth="1"/>
    <col min="13" max="13" width="11.28515625" style="255" customWidth="1"/>
    <col min="14" max="14" width="11.85546875" style="255" customWidth="1"/>
    <col min="15" max="16384" width="9.140625" style="255"/>
  </cols>
  <sheetData>
    <row r="1" spans="1:14" ht="12.75" customHeight="1" x14ac:dyDescent="0.2">
      <c r="D1" s="993"/>
      <c r="E1" s="993"/>
      <c r="F1" s="267"/>
      <c r="G1" s="267"/>
      <c r="H1" s="267"/>
      <c r="I1" s="267"/>
      <c r="J1" s="267"/>
      <c r="K1" s="267"/>
      <c r="L1" s="267"/>
      <c r="M1" s="995" t="s">
        <v>740</v>
      </c>
      <c r="N1" s="995"/>
    </row>
    <row r="2" spans="1:14" ht="15.75" x14ac:dyDescent="0.25">
      <c r="A2" s="991" t="s">
        <v>0</v>
      </c>
      <c r="B2" s="991"/>
      <c r="C2" s="991"/>
      <c r="D2" s="991"/>
      <c r="E2" s="991"/>
      <c r="F2" s="991"/>
      <c r="G2" s="991"/>
      <c r="H2" s="991"/>
      <c r="I2" s="991"/>
      <c r="J2" s="991"/>
      <c r="K2" s="991"/>
      <c r="L2" s="991"/>
      <c r="M2" s="991"/>
      <c r="N2" s="991"/>
    </row>
    <row r="3" spans="1:14" ht="18" x14ac:dyDescent="0.25">
      <c r="A3" s="992" t="s">
        <v>651</v>
      </c>
      <c r="B3" s="992"/>
      <c r="C3" s="992"/>
      <c r="D3" s="992"/>
      <c r="E3" s="992"/>
      <c r="F3" s="992"/>
      <c r="G3" s="992"/>
      <c r="H3" s="992"/>
      <c r="I3" s="992"/>
      <c r="J3" s="992"/>
      <c r="K3" s="992"/>
      <c r="L3" s="992"/>
      <c r="M3" s="992"/>
      <c r="N3" s="992"/>
    </row>
    <row r="4" spans="1:14" ht="9.75" customHeight="1" x14ac:dyDescent="0.2">
      <c r="A4" s="1000" t="s">
        <v>737</v>
      </c>
      <c r="B4" s="1000"/>
      <c r="C4" s="1000"/>
      <c r="D4" s="1000"/>
      <c r="E4" s="1000"/>
      <c r="F4" s="1000"/>
      <c r="G4" s="1000"/>
      <c r="H4" s="1000"/>
      <c r="I4" s="1000"/>
      <c r="J4" s="1000"/>
      <c r="K4" s="1000"/>
      <c r="L4" s="1000"/>
      <c r="M4" s="1000"/>
      <c r="N4" s="1000"/>
    </row>
    <row r="5" spans="1:14" s="256" customFormat="1" ht="18.75" customHeight="1" x14ac:dyDescent="0.2">
      <c r="A5" s="1000"/>
      <c r="B5" s="1000"/>
      <c r="C5" s="1000"/>
      <c r="D5" s="1000"/>
      <c r="E5" s="1000"/>
      <c r="F5" s="1000"/>
      <c r="G5" s="1000"/>
      <c r="H5" s="1000"/>
      <c r="I5" s="1000"/>
      <c r="J5" s="1000"/>
      <c r="K5" s="1000"/>
      <c r="L5" s="1000"/>
      <c r="M5" s="1000"/>
      <c r="N5" s="1000"/>
    </row>
    <row r="6" spans="1:14" x14ac:dyDescent="0.2">
      <c r="A6" s="994"/>
      <c r="B6" s="994"/>
      <c r="C6" s="994"/>
      <c r="D6" s="994"/>
      <c r="E6" s="994"/>
      <c r="F6" s="994"/>
      <c r="G6" s="994"/>
      <c r="H6" s="994"/>
      <c r="I6" s="994"/>
      <c r="J6" s="994"/>
      <c r="K6" s="994"/>
      <c r="L6" s="994"/>
      <c r="M6" s="994"/>
      <c r="N6" s="994"/>
    </row>
    <row r="7" spans="1:14" x14ac:dyDescent="0.2">
      <c r="A7" s="333" t="s">
        <v>873</v>
      </c>
      <c r="B7" s="333"/>
      <c r="D7" s="296"/>
      <c r="E7" s="267"/>
      <c r="F7" s="267"/>
      <c r="G7" s="267"/>
      <c r="H7" s="981"/>
      <c r="I7" s="981"/>
      <c r="J7" s="981"/>
      <c r="K7" s="981"/>
      <c r="L7" s="981"/>
      <c r="M7" s="981"/>
      <c r="N7" s="981"/>
    </row>
    <row r="8" spans="1:14" ht="24.75" customHeight="1" x14ac:dyDescent="0.2">
      <c r="A8" s="334" t="s">
        <v>1</v>
      </c>
      <c r="B8" s="334" t="s">
        <v>2</v>
      </c>
      <c r="C8" s="334" t="s">
        <v>500</v>
      </c>
      <c r="D8" s="984" t="s">
        <v>83</v>
      </c>
      <c r="E8" s="986" t="s">
        <v>84</v>
      </c>
      <c r="F8" s="987"/>
      <c r="G8" s="987"/>
      <c r="H8" s="988"/>
      <c r="I8" s="986" t="s">
        <v>730</v>
      </c>
      <c r="J8" s="987"/>
      <c r="K8" s="987"/>
      <c r="L8" s="987"/>
      <c r="M8" s="987"/>
      <c r="N8" s="987"/>
    </row>
    <row r="9" spans="1:14" ht="44.45" customHeight="1" x14ac:dyDescent="0.2">
      <c r="A9" s="335"/>
      <c r="B9" s="335"/>
      <c r="C9" s="335"/>
      <c r="D9" s="985"/>
      <c r="E9" s="312" t="s">
        <v>89</v>
      </c>
      <c r="F9" s="312" t="s">
        <v>18</v>
      </c>
      <c r="G9" s="312" t="s">
        <v>40</v>
      </c>
      <c r="H9" s="312" t="s">
        <v>836</v>
      </c>
      <c r="I9" s="297" t="s">
        <v>15</v>
      </c>
      <c r="J9" s="297" t="s">
        <v>731</v>
      </c>
      <c r="K9" s="297" t="s">
        <v>732</v>
      </c>
      <c r="L9" s="297" t="s">
        <v>733</v>
      </c>
      <c r="M9" s="297" t="s">
        <v>734</v>
      </c>
      <c r="N9" s="297" t="s">
        <v>735</v>
      </c>
    </row>
    <row r="10" spans="1:14" s="257" customFormat="1" x14ac:dyDescent="0.2">
      <c r="A10" s="297">
        <v>1</v>
      </c>
      <c r="B10" s="297">
        <v>2</v>
      </c>
      <c r="C10" s="297">
        <v>3</v>
      </c>
      <c r="D10" s="297">
        <v>8</v>
      </c>
      <c r="E10" s="297">
        <v>9</v>
      </c>
      <c r="F10" s="297">
        <v>10</v>
      </c>
      <c r="G10" s="297">
        <v>11</v>
      </c>
      <c r="H10" s="297">
        <v>12</v>
      </c>
      <c r="I10" s="297">
        <v>13</v>
      </c>
      <c r="J10" s="297">
        <v>14</v>
      </c>
      <c r="K10" s="297">
        <v>15</v>
      </c>
      <c r="L10" s="297">
        <v>16</v>
      </c>
      <c r="M10" s="297">
        <v>17</v>
      </c>
      <c r="N10" s="297">
        <v>18</v>
      </c>
    </row>
    <row r="11" spans="1:14" x14ac:dyDescent="0.2">
      <c r="A11" s="270">
        <v>1</v>
      </c>
      <c r="B11" s="9" t="s">
        <v>862</v>
      </c>
      <c r="C11" s="270">
        <v>0</v>
      </c>
      <c r="D11" s="270">
        <v>0</v>
      </c>
      <c r="E11" s="270">
        <v>0</v>
      </c>
      <c r="F11" s="270">
        <v>0</v>
      </c>
      <c r="G11" s="270">
        <v>0</v>
      </c>
      <c r="H11" s="270">
        <v>0</v>
      </c>
      <c r="I11" s="270">
        <v>0</v>
      </c>
      <c r="J11" s="270">
        <v>0</v>
      </c>
      <c r="K11" s="270">
        <v>0</v>
      </c>
      <c r="L11" s="270">
        <v>0</v>
      </c>
      <c r="M11" s="270">
        <v>0</v>
      </c>
      <c r="N11" s="270">
        <v>0</v>
      </c>
    </row>
    <row r="12" spans="1:14" x14ac:dyDescent="0.2">
      <c r="A12" s="270">
        <v>2</v>
      </c>
      <c r="B12" s="9" t="s">
        <v>863</v>
      </c>
      <c r="C12" s="270">
        <v>0</v>
      </c>
      <c r="D12" s="270">
        <v>0</v>
      </c>
      <c r="E12" s="270">
        <v>0</v>
      </c>
      <c r="F12" s="270">
        <v>0</v>
      </c>
      <c r="G12" s="270">
        <v>0</v>
      </c>
      <c r="H12" s="270">
        <v>0</v>
      </c>
      <c r="I12" s="270">
        <v>0</v>
      </c>
      <c r="J12" s="270">
        <v>0</v>
      </c>
      <c r="K12" s="270">
        <v>0</v>
      </c>
      <c r="L12" s="270">
        <v>0</v>
      </c>
      <c r="M12" s="270">
        <v>0</v>
      </c>
      <c r="N12" s="270">
        <v>0</v>
      </c>
    </row>
    <row r="13" spans="1:14" x14ac:dyDescent="0.2">
      <c r="A13" s="270">
        <v>3</v>
      </c>
      <c r="B13" s="9" t="s">
        <v>864</v>
      </c>
      <c r="C13" s="270">
        <v>0</v>
      </c>
      <c r="D13" s="270">
        <v>0</v>
      </c>
      <c r="E13" s="270">
        <v>0</v>
      </c>
      <c r="F13" s="270">
        <v>0</v>
      </c>
      <c r="G13" s="270">
        <v>0</v>
      </c>
      <c r="H13" s="270">
        <v>0</v>
      </c>
      <c r="I13" s="270">
        <v>0</v>
      </c>
      <c r="J13" s="270">
        <v>0</v>
      </c>
      <c r="K13" s="270">
        <v>0</v>
      </c>
      <c r="L13" s="270">
        <v>0</v>
      </c>
      <c r="M13" s="270">
        <v>0</v>
      </c>
      <c r="N13" s="270">
        <v>0</v>
      </c>
    </row>
    <row r="14" spans="1:14" x14ac:dyDescent="0.2">
      <c r="A14" s="270">
        <v>4</v>
      </c>
      <c r="B14" s="9" t="s">
        <v>865</v>
      </c>
      <c r="C14" s="270">
        <v>0</v>
      </c>
      <c r="D14" s="270">
        <v>0</v>
      </c>
      <c r="E14" s="270">
        <v>0</v>
      </c>
      <c r="F14" s="270">
        <v>0</v>
      </c>
      <c r="G14" s="270">
        <v>0</v>
      </c>
      <c r="H14" s="270">
        <v>0</v>
      </c>
      <c r="I14" s="270">
        <v>0</v>
      </c>
      <c r="J14" s="270">
        <v>0</v>
      </c>
      <c r="K14" s="270">
        <v>0</v>
      </c>
      <c r="L14" s="270">
        <v>0</v>
      </c>
      <c r="M14" s="270">
        <v>0</v>
      </c>
      <c r="N14" s="270">
        <v>0</v>
      </c>
    </row>
    <row r="15" spans="1:14" x14ac:dyDescent="0.2">
      <c r="A15" s="270">
        <v>5</v>
      </c>
      <c r="B15" s="9" t="s">
        <v>866</v>
      </c>
      <c r="C15" s="270">
        <v>0</v>
      </c>
      <c r="D15" s="270">
        <v>0</v>
      </c>
      <c r="E15" s="270">
        <v>0</v>
      </c>
      <c r="F15" s="270">
        <v>0</v>
      </c>
      <c r="G15" s="270">
        <v>0</v>
      </c>
      <c r="H15" s="270">
        <v>0</v>
      </c>
      <c r="I15" s="270">
        <v>0</v>
      </c>
      <c r="J15" s="270">
        <v>0</v>
      </c>
      <c r="K15" s="270">
        <v>0</v>
      </c>
      <c r="L15" s="270">
        <v>0</v>
      </c>
      <c r="M15" s="270">
        <v>0</v>
      </c>
      <c r="N15" s="270">
        <v>0</v>
      </c>
    </row>
    <row r="16" spans="1:14" x14ac:dyDescent="0.2">
      <c r="A16" s="270">
        <v>6</v>
      </c>
      <c r="B16" s="9" t="s">
        <v>867</v>
      </c>
      <c r="C16" s="270">
        <v>0</v>
      </c>
      <c r="D16" s="270">
        <v>0</v>
      </c>
      <c r="E16" s="270">
        <v>0</v>
      </c>
      <c r="F16" s="270">
        <v>0</v>
      </c>
      <c r="G16" s="270">
        <v>0</v>
      </c>
      <c r="H16" s="270">
        <v>0</v>
      </c>
      <c r="I16" s="270">
        <v>0</v>
      </c>
      <c r="J16" s="270">
        <v>0</v>
      </c>
      <c r="K16" s="270">
        <v>0</v>
      </c>
      <c r="L16" s="270">
        <v>0</v>
      </c>
      <c r="M16" s="270">
        <v>0</v>
      </c>
      <c r="N16" s="270">
        <v>0</v>
      </c>
    </row>
    <row r="17" spans="1:14" x14ac:dyDescent="0.2">
      <c r="A17" s="270">
        <v>7</v>
      </c>
      <c r="B17" s="9" t="s">
        <v>868</v>
      </c>
      <c r="C17" s="270">
        <v>0</v>
      </c>
      <c r="D17" s="270">
        <v>0</v>
      </c>
      <c r="E17" s="270">
        <v>0</v>
      </c>
      <c r="F17" s="270">
        <v>0</v>
      </c>
      <c r="G17" s="270">
        <v>0</v>
      </c>
      <c r="H17" s="270">
        <v>0</v>
      </c>
      <c r="I17" s="270">
        <v>0</v>
      </c>
      <c r="J17" s="270">
        <v>0</v>
      </c>
      <c r="K17" s="270">
        <v>0</v>
      </c>
      <c r="L17" s="270">
        <v>0</v>
      </c>
      <c r="M17" s="270">
        <v>0</v>
      </c>
      <c r="N17" s="270">
        <v>0</v>
      </c>
    </row>
    <row r="18" spans="1:14" x14ac:dyDescent="0.2">
      <c r="A18" s="270">
        <v>8</v>
      </c>
      <c r="B18" s="9" t="s">
        <v>869</v>
      </c>
      <c r="C18" s="270">
        <v>0</v>
      </c>
      <c r="D18" s="270">
        <v>0</v>
      </c>
      <c r="E18" s="270">
        <v>0</v>
      </c>
      <c r="F18" s="270">
        <v>0</v>
      </c>
      <c r="G18" s="270">
        <v>0</v>
      </c>
      <c r="H18" s="270">
        <v>0</v>
      </c>
      <c r="I18" s="270">
        <v>0</v>
      </c>
      <c r="J18" s="270">
        <v>0</v>
      </c>
      <c r="K18" s="270">
        <v>0</v>
      </c>
      <c r="L18" s="270">
        <v>0</v>
      </c>
      <c r="M18" s="270">
        <v>0</v>
      </c>
      <c r="N18" s="270">
        <v>0</v>
      </c>
    </row>
    <row r="19" spans="1:14" x14ac:dyDescent="0.2">
      <c r="A19" s="270">
        <v>9</v>
      </c>
      <c r="B19" s="9" t="s">
        <v>870</v>
      </c>
      <c r="C19" s="270">
        <v>0</v>
      </c>
      <c r="D19" s="270">
        <v>0</v>
      </c>
      <c r="E19" s="270">
        <v>0</v>
      </c>
      <c r="F19" s="270">
        <v>0</v>
      </c>
      <c r="G19" s="270">
        <v>0</v>
      </c>
      <c r="H19" s="270">
        <v>0</v>
      </c>
      <c r="I19" s="270">
        <v>0</v>
      </c>
      <c r="J19" s="270">
        <v>0</v>
      </c>
      <c r="K19" s="270">
        <v>0</v>
      </c>
      <c r="L19" s="270">
        <v>0</v>
      </c>
      <c r="M19" s="270">
        <v>0</v>
      </c>
      <c r="N19" s="270">
        <v>0</v>
      </c>
    </row>
    <row r="20" spans="1:14" x14ac:dyDescent="0.2">
      <c r="A20" s="270">
        <v>10</v>
      </c>
      <c r="B20" s="9" t="s">
        <v>871</v>
      </c>
      <c r="C20" s="270">
        <v>0</v>
      </c>
      <c r="D20" s="270">
        <v>0</v>
      </c>
      <c r="E20" s="270">
        <v>0</v>
      </c>
      <c r="F20" s="270">
        <v>0</v>
      </c>
      <c r="G20" s="270">
        <v>0</v>
      </c>
      <c r="H20" s="270">
        <v>0</v>
      </c>
      <c r="I20" s="270">
        <v>0</v>
      </c>
      <c r="J20" s="270">
        <v>0</v>
      </c>
      <c r="K20" s="270">
        <v>0</v>
      </c>
      <c r="L20" s="270">
        <v>0</v>
      </c>
      <c r="M20" s="270">
        <v>0</v>
      </c>
      <c r="N20" s="270">
        <v>0</v>
      </c>
    </row>
    <row r="21" spans="1:14" x14ac:dyDescent="0.2">
      <c r="A21" s="270">
        <v>11</v>
      </c>
      <c r="B21" s="9" t="s">
        <v>872</v>
      </c>
      <c r="C21" s="270">
        <v>0</v>
      </c>
      <c r="D21" s="270">
        <v>0</v>
      </c>
      <c r="E21" s="270">
        <v>0</v>
      </c>
      <c r="F21" s="270">
        <v>0</v>
      </c>
      <c r="G21" s="270">
        <v>0</v>
      </c>
      <c r="H21" s="270">
        <v>0</v>
      </c>
      <c r="I21" s="270">
        <v>0</v>
      </c>
      <c r="J21" s="270">
        <v>0</v>
      </c>
      <c r="K21" s="270">
        <v>0</v>
      </c>
      <c r="L21" s="270">
        <v>0</v>
      </c>
      <c r="M21" s="270">
        <v>0</v>
      </c>
      <c r="N21" s="270">
        <v>0</v>
      </c>
    </row>
    <row r="22" spans="1:14" x14ac:dyDescent="0.2">
      <c r="A22" s="272"/>
      <c r="B22" s="272"/>
      <c r="C22" s="272"/>
      <c r="D22" s="272"/>
      <c r="E22" s="267"/>
      <c r="F22" s="267"/>
      <c r="G22" s="267"/>
      <c r="H22" s="267"/>
      <c r="I22" s="267"/>
      <c r="J22" s="267"/>
      <c r="K22" s="267"/>
      <c r="L22" s="267"/>
      <c r="M22" s="267"/>
      <c r="N22" s="267"/>
    </row>
    <row r="23" spans="1:14" x14ac:dyDescent="0.2">
      <c r="A23" s="273"/>
      <c r="B23" s="274"/>
      <c r="C23" s="274"/>
      <c r="D23" s="272"/>
      <c r="E23" s="267"/>
      <c r="F23" s="267"/>
      <c r="G23" s="267"/>
      <c r="H23" s="267"/>
      <c r="I23" s="267"/>
      <c r="J23" s="267"/>
      <c r="K23" s="267"/>
      <c r="L23" s="267"/>
      <c r="M23" s="267"/>
      <c r="N23" s="267"/>
    </row>
    <row r="24" spans="1:14" x14ac:dyDescent="0.2">
      <c r="A24" s="275"/>
      <c r="B24" s="275"/>
      <c r="C24" s="275"/>
      <c r="E24" s="267"/>
      <c r="F24" s="267"/>
      <c r="G24" s="267"/>
      <c r="H24" s="267"/>
      <c r="I24" s="267"/>
      <c r="J24" s="267"/>
      <c r="K24" s="267"/>
      <c r="L24" s="267"/>
      <c r="M24" s="267"/>
      <c r="N24" s="267"/>
    </row>
    <row r="25" spans="1:14" x14ac:dyDescent="0.2">
      <c r="A25" s="275"/>
      <c r="B25" s="275"/>
      <c r="C25" s="275"/>
      <c r="E25" s="267"/>
      <c r="F25" s="267"/>
      <c r="G25" s="267"/>
      <c r="H25" s="267"/>
      <c r="I25" s="267"/>
      <c r="J25" s="267"/>
      <c r="K25" s="267"/>
      <c r="L25" s="267"/>
      <c r="M25" s="267"/>
      <c r="N25" s="267"/>
    </row>
    <row r="26" spans="1:14" x14ac:dyDescent="0.2">
      <c r="A26" s="275"/>
      <c r="B26" s="275"/>
      <c r="C26" s="275"/>
      <c r="E26" s="267"/>
      <c r="F26" s="267"/>
      <c r="G26" s="267"/>
      <c r="H26" s="267"/>
      <c r="I26" s="267"/>
      <c r="J26" s="267"/>
      <c r="K26" s="267"/>
      <c r="L26" s="267"/>
      <c r="M26" s="267"/>
      <c r="N26" s="267"/>
    </row>
    <row r="27" spans="1:14" x14ac:dyDescent="0.2">
      <c r="A27" s="275"/>
      <c r="B27" s="275"/>
      <c r="C27" s="275"/>
      <c r="E27" s="267"/>
      <c r="F27" s="267"/>
      <c r="G27" s="267"/>
      <c r="H27" s="267"/>
      <c r="I27" s="267"/>
      <c r="J27" s="267"/>
      <c r="K27" s="267"/>
      <c r="L27" s="267"/>
      <c r="M27" s="267"/>
      <c r="N27" s="267"/>
    </row>
    <row r="28" spans="1:14" ht="15" x14ac:dyDescent="0.2">
      <c r="A28" s="275" t="s">
        <v>10</v>
      </c>
      <c r="D28" s="275"/>
      <c r="E28" s="267"/>
      <c r="F28" s="275"/>
      <c r="G28" s="275"/>
      <c r="H28" s="275"/>
      <c r="I28" s="275"/>
      <c r="J28" s="275"/>
      <c r="K28" s="275"/>
      <c r="L28" s="275"/>
      <c r="M28" s="275"/>
      <c r="N28" s="424" t="s">
        <v>11</v>
      </c>
    </row>
    <row r="29" spans="1:14" ht="12.75" customHeight="1" x14ac:dyDescent="0.2">
      <c r="E29" s="275"/>
      <c r="F29" s="422"/>
      <c r="G29" s="422"/>
      <c r="H29" s="422"/>
      <c r="I29" s="422"/>
      <c r="J29" s="422"/>
      <c r="K29" s="422"/>
      <c r="L29" s="422"/>
      <c r="M29" s="422"/>
      <c r="N29" s="424" t="s">
        <v>877</v>
      </c>
    </row>
    <row r="30" spans="1:14" ht="12.75" customHeight="1" x14ac:dyDescent="0.2">
      <c r="E30" s="422"/>
      <c r="F30" s="422"/>
      <c r="G30" s="422"/>
      <c r="H30" s="422"/>
      <c r="I30" s="422"/>
      <c r="J30" s="422"/>
      <c r="K30" s="422"/>
      <c r="L30" s="422"/>
      <c r="M30" s="422"/>
      <c r="N30" s="424" t="s">
        <v>878</v>
      </c>
    </row>
    <row r="31" spans="1:14" x14ac:dyDescent="0.2">
      <c r="A31" s="275"/>
      <c r="B31" s="275"/>
      <c r="E31" s="267"/>
      <c r="F31" s="275"/>
      <c r="G31" s="275"/>
      <c r="H31" s="275"/>
      <c r="I31" s="275"/>
      <c r="J31" s="275" t="s">
        <v>82</v>
      </c>
      <c r="K31" s="275"/>
      <c r="L31" s="275"/>
      <c r="M31" s="275"/>
      <c r="N31" s="275"/>
    </row>
    <row r="33" spans="1:14" x14ac:dyDescent="0.2">
      <c r="A33" s="980"/>
      <c r="B33" s="980"/>
      <c r="C33" s="980"/>
      <c r="D33" s="980"/>
      <c r="E33" s="980"/>
      <c r="F33" s="980"/>
      <c r="G33" s="980"/>
      <c r="H33" s="980"/>
      <c r="I33" s="980"/>
      <c r="J33" s="980"/>
      <c r="K33" s="980"/>
      <c r="L33" s="980"/>
      <c r="M33" s="980"/>
      <c r="N33" s="980"/>
    </row>
  </sheetData>
  <mergeCells count="11">
    <mergeCell ref="A6:N6"/>
    <mergeCell ref="D1:E1"/>
    <mergeCell ref="M1:N1"/>
    <mergeCell ref="A2:N2"/>
    <mergeCell ref="A3:N3"/>
    <mergeCell ref="A4:N5"/>
    <mergeCell ref="A33:N33"/>
    <mergeCell ref="H7:N7"/>
    <mergeCell ref="D8:D9"/>
    <mergeCell ref="E8:H8"/>
    <mergeCell ref="I8:N8"/>
  </mergeCells>
  <printOptions horizontalCentered="1" verticalCentered="1"/>
  <pageMargins left="0.70866141732283505" right="0.70866141732283505" top="0.23622047244094499" bottom="0" header="0.31496062992126" footer="0.31496062992126"/>
  <pageSetup paperSize="9" scale="96"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view="pageBreakPreview" topLeftCell="A7" zoomScaleNormal="70" zoomScaleSheetLayoutView="100" workbookViewId="0">
      <selection activeCell="R25" sqref="R25"/>
    </sheetView>
  </sheetViews>
  <sheetFormatPr defaultRowHeight="12.75" x14ac:dyDescent="0.2"/>
  <cols>
    <col min="1" max="1" width="5.5703125" style="267" customWidth="1"/>
    <col min="2" max="2" width="20.5703125" style="267" bestFit="1" customWidth="1"/>
    <col min="3" max="3" width="10.28515625" style="267" customWidth="1"/>
    <col min="4" max="4" width="12.85546875" style="267" customWidth="1"/>
    <col min="5" max="5" width="8.7109375" style="255" customWidth="1"/>
    <col min="6" max="7" width="8" style="255" customWidth="1"/>
    <col min="8" max="10" width="8.140625" style="255" customWidth="1"/>
    <col min="11" max="11" width="8.42578125" style="255" customWidth="1"/>
    <col min="12" max="12" width="8.140625" style="255" customWidth="1"/>
    <col min="13" max="13" width="11.28515625" style="255" customWidth="1"/>
    <col min="14" max="14" width="11.85546875" style="255" customWidth="1"/>
    <col min="15" max="16384" width="9.140625" style="255"/>
  </cols>
  <sheetData>
    <row r="1" spans="1:14" ht="12.75" customHeight="1" x14ac:dyDescent="0.2">
      <c r="D1" s="993"/>
      <c r="E1" s="993"/>
      <c r="F1" s="267"/>
      <c r="G1" s="267"/>
      <c r="H1" s="267"/>
      <c r="I1" s="267"/>
      <c r="J1" s="267"/>
      <c r="K1" s="267"/>
      <c r="L1" s="267"/>
      <c r="M1" s="995" t="s">
        <v>763</v>
      </c>
      <c r="N1" s="995"/>
    </row>
    <row r="2" spans="1:14" ht="15.75" x14ac:dyDescent="0.25">
      <c r="A2" s="991" t="s">
        <v>0</v>
      </c>
      <c r="B2" s="991"/>
      <c r="C2" s="991"/>
      <c r="D2" s="991"/>
      <c r="E2" s="991"/>
      <c r="F2" s="991"/>
      <c r="G2" s="991"/>
      <c r="H2" s="991"/>
      <c r="I2" s="991"/>
      <c r="J2" s="991"/>
      <c r="K2" s="991"/>
      <c r="L2" s="991"/>
      <c r="M2" s="991"/>
      <c r="N2" s="991"/>
    </row>
    <row r="3" spans="1:14" ht="18" x14ac:dyDescent="0.25">
      <c r="A3" s="992" t="s">
        <v>651</v>
      </c>
      <c r="B3" s="992"/>
      <c r="C3" s="992"/>
      <c r="D3" s="992"/>
      <c r="E3" s="992"/>
      <c r="F3" s="992"/>
      <c r="G3" s="992"/>
      <c r="H3" s="992"/>
      <c r="I3" s="992"/>
      <c r="J3" s="992"/>
      <c r="K3" s="992"/>
      <c r="L3" s="992"/>
      <c r="M3" s="992"/>
      <c r="N3" s="992"/>
    </row>
    <row r="4" spans="1:14" ht="9.75" customHeight="1" x14ac:dyDescent="0.2">
      <c r="A4" s="1000" t="s">
        <v>762</v>
      </c>
      <c r="B4" s="1000"/>
      <c r="C4" s="1000"/>
      <c r="D4" s="1000"/>
      <c r="E4" s="1000"/>
      <c r="F4" s="1000"/>
      <c r="G4" s="1000"/>
      <c r="H4" s="1000"/>
      <c r="I4" s="1000"/>
      <c r="J4" s="1000"/>
      <c r="K4" s="1000"/>
      <c r="L4" s="1000"/>
      <c r="M4" s="1000"/>
      <c r="N4" s="1000"/>
    </row>
    <row r="5" spans="1:14" s="256" customFormat="1" ht="18.75" customHeight="1" x14ac:dyDescent="0.2">
      <c r="A5" s="1000"/>
      <c r="B5" s="1000"/>
      <c r="C5" s="1000"/>
      <c r="D5" s="1000"/>
      <c r="E5" s="1000"/>
      <c r="F5" s="1000"/>
      <c r="G5" s="1000"/>
      <c r="H5" s="1000"/>
      <c r="I5" s="1000"/>
      <c r="J5" s="1000"/>
      <c r="K5" s="1000"/>
      <c r="L5" s="1000"/>
      <c r="M5" s="1000"/>
      <c r="N5" s="1000"/>
    </row>
    <row r="6" spans="1:14" x14ac:dyDescent="0.2">
      <c r="A6" s="994"/>
      <c r="B6" s="994"/>
      <c r="C6" s="994"/>
      <c r="D6" s="994"/>
      <c r="E6" s="994"/>
      <c r="F6" s="994"/>
      <c r="G6" s="994"/>
      <c r="H6" s="994"/>
      <c r="I6" s="994"/>
      <c r="J6" s="994"/>
      <c r="K6" s="994"/>
      <c r="L6" s="994"/>
      <c r="M6" s="994"/>
      <c r="N6" s="994"/>
    </row>
    <row r="7" spans="1:14" x14ac:dyDescent="0.2">
      <c r="A7" s="333" t="s">
        <v>873</v>
      </c>
      <c r="B7" s="333"/>
      <c r="D7" s="296"/>
      <c r="E7" s="267"/>
      <c r="F7" s="267"/>
      <c r="G7" s="267"/>
      <c r="H7" s="981"/>
      <c r="I7" s="981"/>
      <c r="J7" s="981"/>
      <c r="K7" s="981"/>
      <c r="L7" s="981"/>
      <c r="M7" s="981"/>
      <c r="N7" s="981"/>
    </row>
    <row r="8" spans="1:14" ht="24.75" customHeight="1" x14ac:dyDescent="0.2">
      <c r="A8" s="892" t="s">
        <v>1</v>
      </c>
      <c r="B8" s="892" t="s">
        <v>2</v>
      </c>
      <c r="C8" s="996" t="s">
        <v>500</v>
      </c>
      <c r="D8" s="984" t="s">
        <v>83</v>
      </c>
      <c r="E8" s="986" t="s">
        <v>84</v>
      </c>
      <c r="F8" s="987"/>
      <c r="G8" s="987"/>
      <c r="H8" s="988"/>
      <c r="I8" s="986" t="s">
        <v>730</v>
      </c>
      <c r="J8" s="987"/>
      <c r="K8" s="987"/>
      <c r="L8" s="987"/>
      <c r="M8" s="987"/>
      <c r="N8" s="987"/>
    </row>
    <row r="9" spans="1:14" ht="44.45" customHeight="1" x14ac:dyDescent="0.2">
      <c r="A9" s="892"/>
      <c r="B9" s="892"/>
      <c r="C9" s="997"/>
      <c r="D9" s="985"/>
      <c r="E9" s="313" t="s">
        <v>89</v>
      </c>
      <c r="F9" s="313" t="s">
        <v>18</v>
      </c>
      <c r="G9" s="313" t="s">
        <v>40</v>
      </c>
      <c r="H9" s="313" t="s">
        <v>836</v>
      </c>
      <c r="I9" s="297" t="s">
        <v>15</v>
      </c>
      <c r="J9" s="297" t="s">
        <v>731</v>
      </c>
      <c r="K9" s="297" t="s">
        <v>732</v>
      </c>
      <c r="L9" s="297" t="s">
        <v>733</v>
      </c>
      <c r="M9" s="297" t="s">
        <v>734</v>
      </c>
      <c r="N9" s="297" t="s">
        <v>735</v>
      </c>
    </row>
    <row r="10" spans="1:14" s="257" customFormat="1" x14ac:dyDescent="0.2">
      <c r="A10" s="297">
        <v>1</v>
      </c>
      <c r="B10" s="297">
        <v>2</v>
      </c>
      <c r="C10" s="297">
        <v>3</v>
      </c>
      <c r="D10" s="297">
        <v>8</v>
      </c>
      <c r="E10" s="297">
        <v>9</v>
      </c>
      <c r="F10" s="297">
        <v>10</v>
      </c>
      <c r="G10" s="297">
        <v>11</v>
      </c>
      <c r="H10" s="297">
        <v>12</v>
      </c>
      <c r="I10" s="297">
        <v>13</v>
      </c>
      <c r="J10" s="297">
        <v>14</v>
      </c>
      <c r="K10" s="297">
        <v>15</v>
      </c>
      <c r="L10" s="297">
        <v>16</v>
      </c>
      <c r="M10" s="297">
        <v>17</v>
      </c>
      <c r="N10" s="297">
        <v>18</v>
      </c>
    </row>
    <row r="11" spans="1:14" x14ac:dyDescent="0.2">
      <c r="A11" s="270">
        <v>1</v>
      </c>
      <c r="B11" s="9" t="s">
        <v>862</v>
      </c>
      <c r="C11" s="270">
        <v>0</v>
      </c>
      <c r="D11" s="270">
        <v>0</v>
      </c>
      <c r="E11" s="270">
        <v>0</v>
      </c>
      <c r="F11" s="270">
        <v>0</v>
      </c>
      <c r="G11" s="270">
        <v>0</v>
      </c>
      <c r="H11" s="270">
        <v>0</v>
      </c>
      <c r="I11" s="270">
        <v>0</v>
      </c>
      <c r="J11" s="270">
        <v>0</v>
      </c>
      <c r="K11" s="270">
        <v>0</v>
      </c>
      <c r="L11" s="270">
        <v>0</v>
      </c>
      <c r="M11" s="270">
        <v>0</v>
      </c>
      <c r="N11" s="270">
        <v>0</v>
      </c>
    </row>
    <row r="12" spans="1:14" x14ac:dyDescent="0.2">
      <c r="A12" s="270">
        <v>2</v>
      </c>
      <c r="B12" s="9" t="s">
        <v>863</v>
      </c>
      <c r="C12" s="270">
        <v>0</v>
      </c>
      <c r="D12" s="270">
        <v>0</v>
      </c>
      <c r="E12" s="270">
        <v>0</v>
      </c>
      <c r="F12" s="270">
        <v>0</v>
      </c>
      <c r="G12" s="270">
        <v>0</v>
      </c>
      <c r="H12" s="270">
        <v>0</v>
      </c>
      <c r="I12" s="270">
        <v>0</v>
      </c>
      <c r="J12" s="270">
        <v>0</v>
      </c>
      <c r="K12" s="270">
        <v>0</v>
      </c>
      <c r="L12" s="270">
        <v>0</v>
      </c>
      <c r="M12" s="270">
        <v>0</v>
      </c>
      <c r="N12" s="270">
        <v>0</v>
      </c>
    </row>
    <row r="13" spans="1:14" x14ac:dyDescent="0.2">
      <c r="A13" s="270">
        <v>3</v>
      </c>
      <c r="B13" s="9" t="s">
        <v>864</v>
      </c>
      <c r="C13" s="270">
        <v>0</v>
      </c>
      <c r="D13" s="270">
        <v>0</v>
      </c>
      <c r="E13" s="270">
        <v>0</v>
      </c>
      <c r="F13" s="270">
        <v>0</v>
      </c>
      <c r="G13" s="270">
        <v>0</v>
      </c>
      <c r="H13" s="270">
        <v>0</v>
      </c>
      <c r="I13" s="270">
        <v>0</v>
      </c>
      <c r="J13" s="270">
        <v>0</v>
      </c>
      <c r="K13" s="270">
        <v>0</v>
      </c>
      <c r="L13" s="270">
        <v>0</v>
      </c>
      <c r="M13" s="270">
        <v>0</v>
      </c>
      <c r="N13" s="270">
        <v>0</v>
      </c>
    </row>
    <row r="14" spans="1:14" x14ac:dyDescent="0.2">
      <c r="A14" s="270">
        <v>4</v>
      </c>
      <c r="B14" s="9" t="s">
        <v>865</v>
      </c>
      <c r="C14" s="270">
        <v>0</v>
      </c>
      <c r="D14" s="270">
        <v>0</v>
      </c>
      <c r="E14" s="270">
        <v>0</v>
      </c>
      <c r="F14" s="270">
        <v>0</v>
      </c>
      <c r="G14" s="270">
        <v>0</v>
      </c>
      <c r="H14" s="270">
        <v>0</v>
      </c>
      <c r="I14" s="270">
        <v>0</v>
      </c>
      <c r="J14" s="270">
        <v>0</v>
      </c>
      <c r="K14" s="270">
        <v>0</v>
      </c>
      <c r="L14" s="270">
        <v>0</v>
      </c>
      <c r="M14" s="270">
        <v>0</v>
      </c>
      <c r="N14" s="270">
        <v>0</v>
      </c>
    </row>
    <row r="15" spans="1:14" x14ac:dyDescent="0.2">
      <c r="A15" s="270">
        <v>5</v>
      </c>
      <c r="B15" s="9" t="s">
        <v>866</v>
      </c>
      <c r="C15" s="270">
        <v>0</v>
      </c>
      <c r="D15" s="270">
        <v>0</v>
      </c>
      <c r="E15" s="270">
        <v>0</v>
      </c>
      <c r="F15" s="270">
        <v>0</v>
      </c>
      <c r="G15" s="270">
        <v>0</v>
      </c>
      <c r="H15" s="270">
        <v>0</v>
      </c>
      <c r="I15" s="270">
        <v>0</v>
      </c>
      <c r="J15" s="270">
        <v>0</v>
      </c>
      <c r="K15" s="270">
        <v>0</v>
      </c>
      <c r="L15" s="270">
        <v>0</v>
      </c>
      <c r="M15" s="270">
        <v>0</v>
      </c>
      <c r="N15" s="270">
        <v>0</v>
      </c>
    </row>
    <row r="16" spans="1:14" x14ac:dyDescent="0.2">
      <c r="A16" s="270">
        <v>6</v>
      </c>
      <c r="B16" s="9" t="s">
        <v>867</v>
      </c>
      <c r="C16" s="270">
        <v>0</v>
      </c>
      <c r="D16" s="270">
        <v>0</v>
      </c>
      <c r="E16" s="270">
        <v>0</v>
      </c>
      <c r="F16" s="270">
        <v>0</v>
      </c>
      <c r="G16" s="270">
        <v>0</v>
      </c>
      <c r="H16" s="270">
        <v>0</v>
      </c>
      <c r="I16" s="270">
        <v>0</v>
      </c>
      <c r="J16" s="270">
        <v>0</v>
      </c>
      <c r="K16" s="270">
        <v>0</v>
      </c>
      <c r="L16" s="270">
        <v>0</v>
      </c>
      <c r="M16" s="270">
        <v>0</v>
      </c>
      <c r="N16" s="270">
        <v>0</v>
      </c>
    </row>
    <row r="17" spans="1:14" x14ac:dyDescent="0.2">
      <c r="A17" s="270">
        <v>7</v>
      </c>
      <c r="B17" s="9" t="s">
        <v>868</v>
      </c>
      <c r="C17" s="270">
        <v>0</v>
      </c>
      <c r="D17" s="270">
        <v>0</v>
      </c>
      <c r="E17" s="270">
        <v>0</v>
      </c>
      <c r="F17" s="270">
        <v>0</v>
      </c>
      <c r="G17" s="270">
        <v>0</v>
      </c>
      <c r="H17" s="270">
        <v>0</v>
      </c>
      <c r="I17" s="270">
        <v>0</v>
      </c>
      <c r="J17" s="270">
        <v>0</v>
      </c>
      <c r="K17" s="270">
        <v>0</v>
      </c>
      <c r="L17" s="270">
        <v>0</v>
      </c>
      <c r="M17" s="270">
        <v>0</v>
      </c>
      <c r="N17" s="270">
        <v>0</v>
      </c>
    </row>
    <row r="18" spans="1:14" x14ac:dyDescent="0.2">
      <c r="A18" s="270">
        <v>8</v>
      </c>
      <c r="B18" s="9" t="s">
        <v>869</v>
      </c>
      <c r="C18" s="270">
        <v>0</v>
      </c>
      <c r="D18" s="270">
        <v>0</v>
      </c>
      <c r="E18" s="270">
        <v>0</v>
      </c>
      <c r="F18" s="270">
        <v>0</v>
      </c>
      <c r="G18" s="270">
        <v>0</v>
      </c>
      <c r="H18" s="270">
        <v>0</v>
      </c>
      <c r="I18" s="270">
        <v>0</v>
      </c>
      <c r="J18" s="270">
        <v>0</v>
      </c>
      <c r="K18" s="270">
        <v>0</v>
      </c>
      <c r="L18" s="270">
        <v>0</v>
      </c>
      <c r="M18" s="270">
        <v>0</v>
      </c>
      <c r="N18" s="270">
        <v>0</v>
      </c>
    </row>
    <row r="19" spans="1:14" x14ac:dyDescent="0.2">
      <c r="A19" s="270">
        <v>9</v>
      </c>
      <c r="B19" s="9" t="s">
        <v>870</v>
      </c>
      <c r="C19" s="270">
        <v>0</v>
      </c>
      <c r="D19" s="270">
        <v>0</v>
      </c>
      <c r="E19" s="270">
        <v>0</v>
      </c>
      <c r="F19" s="270">
        <v>0</v>
      </c>
      <c r="G19" s="270">
        <v>0</v>
      </c>
      <c r="H19" s="270">
        <v>0</v>
      </c>
      <c r="I19" s="270">
        <v>0</v>
      </c>
      <c r="J19" s="270">
        <v>0</v>
      </c>
      <c r="K19" s="270">
        <v>0</v>
      </c>
      <c r="L19" s="270">
        <v>0</v>
      </c>
      <c r="M19" s="270">
        <v>0</v>
      </c>
      <c r="N19" s="270">
        <v>0</v>
      </c>
    </row>
    <row r="20" spans="1:14" x14ac:dyDescent="0.2">
      <c r="A20" s="270">
        <v>10</v>
      </c>
      <c r="B20" s="9" t="s">
        <v>871</v>
      </c>
      <c r="C20" s="270">
        <v>0</v>
      </c>
      <c r="D20" s="270">
        <v>0</v>
      </c>
      <c r="E20" s="270">
        <v>0</v>
      </c>
      <c r="F20" s="270">
        <v>0</v>
      </c>
      <c r="G20" s="270">
        <v>0</v>
      </c>
      <c r="H20" s="270">
        <v>0</v>
      </c>
      <c r="I20" s="270">
        <v>0</v>
      </c>
      <c r="J20" s="270">
        <v>0</v>
      </c>
      <c r="K20" s="270">
        <v>0</v>
      </c>
      <c r="L20" s="270">
        <v>0</v>
      </c>
      <c r="M20" s="270">
        <v>0</v>
      </c>
      <c r="N20" s="270">
        <v>0</v>
      </c>
    </row>
    <row r="21" spans="1:14" x14ac:dyDescent="0.2">
      <c r="A21" s="270">
        <v>11</v>
      </c>
      <c r="B21" s="9" t="s">
        <v>872</v>
      </c>
      <c r="C21" s="270">
        <v>0</v>
      </c>
      <c r="D21" s="270">
        <v>0</v>
      </c>
      <c r="E21" s="270">
        <v>0</v>
      </c>
      <c r="F21" s="270">
        <v>0</v>
      </c>
      <c r="G21" s="270">
        <v>0</v>
      </c>
      <c r="H21" s="270">
        <v>0</v>
      </c>
      <c r="I21" s="270">
        <v>0</v>
      </c>
      <c r="J21" s="270">
        <v>0</v>
      </c>
      <c r="K21" s="270">
        <v>0</v>
      </c>
      <c r="L21" s="270">
        <v>0</v>
      </c>
      <c r="M21" s="270">
        <v>0</v>
      </c>
      <c r="N21" s="270">
        <v>0</v>
      </c>
    </row>
    <row r="22" spans="1:14" x14ac:dyDescent="0.2">
      <c r="A22" s="272"/>
      <c r="B22" s="272"/>
      <c r="C22" s="272"/>
      <c r="D22" s="272"/>
      <c r="E22" s="267"/>
      <c r="F22" s="267"/>
      <c r="G22" s="267"/>
      <c r="H22" s="267"/>
      <c r="I22" s="267"/>
      <c r="J22" s="267"/>
      <c r="K22" s="267"/>
      <c r="L22" s="267"/>
      <c r="M22" s="267"/>
      <c r="N22" s="267"/>
    </row>
    <row r="23" spans="1:14" x14ac:dyDescent="0.2">
      <c r="A23" s="273"/>
      <c r="B23" s="274"/>
      <c r="C23" s="274"/>
      <c r="D23" s="272"/>
      <c r="E23" s="267"/>
      <c r="F23" s="267"/>
      <c r="G23" s="267"/>
      <c r="H23" s="267"/>
      <c r="I23" s="267"/>
      <c r="J23" s="267"/>
      <c r="K23" s="267"/>
      <c r="L23" s="267"/>
      <c r="M23" s="267"/>
      <c r="N23" s="267"/>
    </row>
    <row r="24" spans="1:14" x14ac:dyDescent="0.2">
      <c r="A24" s="275"/>
      <c r="B24" s="275"/>
      <c r="C24" s="275"/>
      <c r="E24" s="267"/>
      <c r="F24" s="267"/>
      <c r="G24" s="267"/>
      <c r="H24" s="267"/>
      <c r="I24" s="267"/>
      <c r="J24" s="267"/>
      <c r="K24" s="267"/>
      <c r="L24" s="267"/>
      <c r="M24" s="267"/>
      <c r="N24" s="267"/>
    </row>
    <row r="25" spans="1:14" x14ac:dyDescent="0.2">
      <c r="A25" s="275"/>
      <c r="B25" s="275"/>
      <c r="C25" s="275"/>
      <c r="E25" s="267"/>
      <c r="F25" s="267"/>
      <c r="G25" s="267"/>
      <c r="H25" s="267"/>
      <c r="I25" s="267"/>
      <c r="J25" s="267"/>
      <c r="K25" s="267"/>
      <c r="L25" s="267"/>
      <c r="M25" s="267"/>
      <c r="N25" s="267"/>
    </row>
    <row r="26" spans="1:14" x14ac:dyDescent="0.2">
      <c r="A26" s="275"/>
      <c r="B26" s="275"/>
      <c r="C26" s="275"/>
      <c r="E26" s="267"/>
      <c r="F26" s="267"/>
      <c r="G26" s="267"/>
      <c r="H26" s="267"/>
      <c r="I26" s="267"/>
      <c r="J26" s="267"/>
      <c r="K26" s="267"/>
      <c r="L26" s="267"/>
      <c r="M26" s="267"/>
      <c r="N26" s="267"/>
    </row>
    <row r="27" spans="1:14" x14ac:dyDescent="0.2">
      <c r="A27" s="275"/>
      <c r="B27" s="275"/>
      <c r="C27" s="275"/>
      <c r="E27" s="267"/>
      <c r="F27" s="267"/>
      <c r="G27" s="267"/>
      <c r="H27" s="267"/>
      <c r="I27" s="267"/>
      <c r="J27" s="267"/>
      <c r="K27" s="267"/>
      <c r="L27" s="267"/>
      <c r="M27" s="267"/>
      <c r="N27" s="267"/>
    </row>
    <row r="28" spans="1:14" ht="15" x14ac:dyDescent="0.2">
      <c r="A28" s="275" t="s">
        <v>10</v>
      </c>
      <c r="D28" s="275"/>
      <c r="E28" s="267"/>
      <c r="F28" s="275"/>
      <c r="G28" s="275"/>
      <c r="H28" s="275"/>
      <c r="I28" s="275"/>
      <c r="J28" s="275"/>
      <c r="K28" s="275"/>
      <c r="L28" s="275"/>
      <c r="M28" s="275"/>
      <c r="N28" s="424" t="s">
        <v>11</v>
      </c>
    </row>
    <row r="29" spans="1:14" ht="12.75" customHeight="1" x14ac:dyDescent="0.2">
      <c r="E29" s="275"/>
      <c r="F29" s="422"/>
      <c r="G29" s="422"/>
      <c r="H29" s="422"/>
      <c r="I29" s="422"/>
      <c r="J29" s="422"/>
      <c r="K29" s="422"/>
      <c r="L29" s="422"/>
      <c r="M29" s="422"/>
      <c r="N29" s="424" t="s">
        <v>877</v>
      </c>
    </row>
    <row r="30" spans="1:14" ht="12.75" customHeight="1" x14ac:dyDescent="0.2">
      <c r="E30" s="422"/>
      <c r="F30" s="422"/>
      <c r="G30" s="422"/>
      <c r="H30" s="422"/>
      <c r="I30" s="422"/>
      <c r="J30" s="422"/>
      <c r="K30" s="422"/>
      <c r="L30" s="422"/>
      <c r="M30" s="422"/>
      <c r="N30" s="424" t="s">
        <v>878</v>
      </c>
    </row>
    <row r="31" spans="1:14" x14ac:dyDescent="0.2">
      <c r="A31" s="275"/>
      <c r="B31" s="275"/>
      <c r="E31" s="267"/>
      <c r="F31" s="275"/>
      <c r="G31" s="275"/>
      <c r="H31" s="275"/>
      <c r="I31" s="275"/>
      <c r="J31" s="275" t="s">
        <v>82</v>
      </c>
      <c r="K31" s="275"/>
      <c r="L31" s="275"/>
      <c r="M31" s="275"/>
      <c r="N31" s="275"/>
    </row>
    <row r="33" spans="1:14" x14ac:dyDescent="0.2">
      <c r="A33" s="980"/>
      <c r="B33" s="980"/>
      <c r="C33" s="980"/>
      <c r="D33" s="980"/>
      <c r="E33" s="980"/>
      <c r="F33" s="980"/>
      <c r="G33" s="980"/>
      <c r="H33" s="980"/>
      <c r="I33" s="980"/>
      <c r="J33" s="980"/>
      <c r="K33" s="980"/>
      <c r="L33" s="980"/>
      <c r="M33" s="980"/>
      <c r="N33" s="980"/>
    </row>
  </sheetData>
  <mergeCells count="14">
    <mergeCell ref="A6:N6"/>
    <mergeCell ref="D1:E1"/>
    <mergeCell ref="M1:N1"/>
    <mergeCell ref="A2:N2"/>
    <mergeCell ref="A3:N3"/>
    <mergeCell ref="A4:N5"/>
    <mergeCell ref="A33:N33"/>
    <mergeCell ref="H7:N7"/>
    <mergeCell ref="A8:A9"/>
    <mergeCell ref="B8:B9"/>
    <mergeCell ref="C8:C9"/>
    <mergeCell ref="D8:D9"/>
    <mergeCell ref="E8:H8"/>
    <mergeCell ref="I8:N8"/>
  </mergeCells>
  <printOptions horizontalCentered="1" verticalCentered="1"/>
  <pageMargins left="0.70866141732283505" right="0.70866141732283505" top="0.23622047244094499" bottom="0" header="0.31496062992126" footer="0.31496062992126"/>
  <pageSetup paperSize="9" scale="96"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1"/>
  <sheetViews>
    <sheetView view="pageBreakPreview" topLeftCell="B5" zoomScaleNormal="90" zoomScaleSheetLayoutView="100" workbookViewId="0">
      <selection activeCell="G24" sqref="G24"/>
    </sheetView>
  </sheetViews>
  <sheetFormatPr defaultRowHeight="15" x14ac:dyDescent="0.25"/>
  <cols>
    <col min="1" max="1" width="9.140625" style="72"/>
    <col min="2" max="2" width="21.42578125" style="72" bestFit="1" customWidth="1"/>
    <col min="3" max="4" width="8.5703125" style="72" customWidth="1"/>
    <col min="5" max="5" width="8.7109375" style="72" customWidth="1"/>
    <col min="6" max="6" width="8.5703125" style="72" customWidth="1"/>
    <col min="7" max="7" width="9.7109375" style="72" customWidth="1"/>
    <col min="8" max="8" width="10.28515625" style="72" customWidth="1"/>
    <col min="9" max="9" width="9.7109375" style="72" customWidth="1"/>
    <col min="10" max="10" width="9.28515625" style="72" customWidth="1"/>
    <col min="11" max="11" width="7" style="72" customWidth="1"/>
    <col min="12" max="12" width="7.28515625" style="72" customWidth="1"/>
    <col min="13" max="13" width="7.42578125" style="72" customWidth="1"/>
    <col min="14" max="14" width="7.85546875" style="72" customWidth="1"/>
    <col min="15" max="15" width="11.42578125" style="72" customWidth="1"/>
    <col min="16" max="16" width="12.28515625" style="72" customWidth="1"/>
    <col min="17" max="17" width="11.5703125" style="72" customWidth="1"/>
    <col min="18" max="18" width="16" style="72" customWidth="1"/>
    <col min="19" max="19" width="9" style="72" customWidth="1"/>
    <col min="20" max="20" width="9.140625" style="72" hidden="1" customWidth="1"/>
    <col min="21" max="16384" width="9.140625" style="72"/>
  </cols>
  <sheetData>
    <row r="1" spans="1:20" s="15" customFormat="1" ht="15.75" x14ac:dyDescent="0.25">
      <c r="G1" s="665" t="s">
        <v>0</v>
      </c>
      <c r="H1" s="665"/>
      <c r="I1" s="665"/>
      <c r="J1" s="665"/>
      <c r="K1" s="665"/>
      <c r="L1" s="665"/>
      <c r="M1" s="665"/>
      <c r="N1" s="39"/>
      <c r="O1" s="39"/>
      <c r="Q1" s="351" t="s">
        <v>551</v>
      </c>
      <c r="R1" s="351"/>
    </row>
    <row r="2" spans="1:20" s="15" customFormat="1" ht="20.25" x14ac:dyDescent="0.3">
      <c r="B2" s="126"/>
      <c r="E2" s="666" t="s">
        <v>651</v>
      </c>
      <c r="F2" s="666"/>
      <c r="G2" s="666"/>
      <c r="H2" s="666"/>
      <c r="I2" s="666"/>
      <c r="J2" s="666"/>
      <c r="K2" s="666"/>
      <c r="L2" s="666"/>
      <c r="M2" s="666"/>
      <c r="N2" s="666"/>
      <c r="O2" s="666"/>
    </row>
    <row r="3" spans="1:20" s="15" customFormat="1" ht="20.25" x14ac:dyDescent="0.3">
      <c r="B3" s="124"/>
      <c r="C3" s="124"/>
      <c r="D3" s="124"/>
      <c r="E3" s="124"/>
      <c r="F3" s="124"/>
      <c r="G3" s="124"/>
      <c r="H3" s="124"/>
      <c r="I3" s="124"/>
      <c r="J3" s="124"/>
    </row>
    <row r="4" spans="1:20" ht="18" x14ac:dyDescent="0.25">
      <c r="B4" s="1003" t="s">
        <v>741</v>
      </c>
      <c r="C4" s="1003"/>
      <c r="D4" s="1003"/>
      <c r="E4" s="1003"/>
      <c r="F4" s="1003"/>
      <c r="G4" s="1003"/>
      <c r="H4" s="1003"/>
      <c r="I4" s="1003"/>
      <c r="J4" s="1003"/>
      <c r="K4" s="1003"/>
      <c r="L4" s="1003"/>
      <c r="M4" s="1003"/>
      <c r="N4" s="1003"/>
      <c r="O4" s="1003"/>
      <c r="P4" s="1003"/>
      <c r="Q4" s="1003"/>
      <c r="R4" s="1003"/>
      <c r="S4" s="1003"/>
      <c r="T4" s="1003"/>
    </row>
    <row r="5" spans="1:20" x14ac:dyDescent="0.25">
      <c r="C5" s="73"/>
      <c r="D5" s="73"/>
      <c r="E5" s="73"/>
      <c r="F5" s="73"/>
      <c r="G5" s="73"/>
      <c r="H5" s="73"/>
      <c r="M5" s="73"/>
      <c r="N5" s="73"/>
      <c r="O5" s="73"/>
      <c r="P5" s="73"/>
      <c r="Q5" s="73"/>
      <c r="R5" s="73"/>
      <c r="S5" s="73"/>
      <c r="T5" s="73"/>
    </row>
    <row r="6" spans="1:20" x14ac:dyDescent="0.25">
      <c r="A6" s="671" t="s">
        <v>873</v>
      </c>
      <c r="B6" s="671"/>
    </row>
    <row r="7" spans="1:20" x14ac:dyDescent="0.25">
      <c r="B7" s="75"/>
    </row>
    <row r="8" spans="1:20" s="76" customFormat="1" ht="42" customHeight="1" x14ac:dyDescent="0.25">
      <c r="A8" s="650" t="s">
        <v>1</v>
      </c>
      <c r="B8" s="1004" t="s">
        <v>2</v>
      </c>
      <c r="C8" s="1009" t="s">
        <v>245</v>
      </c>
      <c r="D8" s="1009"/>
      <c r="E8" s="1009"/>
      <c r="F8" s="1009"/>
      <c r="G8" s="1006" t="s">
        <v>764</v>
      </c>
      <c r="H8" s="1007"/>
      <c r="I8" s="1007"/>
      <c r="J8" s="1010"/>
      <c r="K8" s="1006" t="s">
        <v>209</v>
      </c>
      <c r="L8" s="1007"/>
      <c r="M8" s="1007"/>
      <c r="N8" s="1010"/>
      <c r="O8" s="1006" t="s">
        <v>106</v>
      </c>
      <c r="P8" s="1007"/>
      <c r="Q8" s="1007"/>
      <c r="R8" s="1008"/>
    </row>
    <row r="9" spans="1:20" s="77" customFormat="1" ht="62.25" customHeight="1" x14ac:dyDescent="0.25">
      <c r="A9" s="650"/>
      <c r="B9" s="1005"/>
      <c r="C9" s="83" t="s">
        <v>92</v>
      </c>
      <c r="D9" s="83" t="s">
        <v>96</v>
      </c>
      <c r="E9" s="83" t="s">
        <v>97</v>
      </c>
      <c r="F9" s="83" t="s">
        <v>15</v>
      </c>
      <c r="G9" s="83" t="s">
        <v>92</v>
      </c>
      <c r="H9" s="83" t="s">
        <v>96</v>
      </c>
      <c r="I9" s="83" t="s">
        <v>97</v>
      </c>
      <c r="J9" s="83" t="s">
        <v>15</v>
      </c>
      <c r="K9" s="83" t="s">
        <v>92</v>
      </c>
      <c r="L9" s="83" t="s">
        <v>96</v>
      </c>
      <c r="M9" s="83" t="s">
        <v>97</v>
      </c>
      <c r="N9" s="83" t="s">
        <v>15</v>
      </c>
      <c r="O9" s="83" t="s">
        <v>142</v>
      </c>
      <c r="P9" s="83" t="s">
        <v>143</v>
      </c>
      <c r="Q9" s="160" t="s">
        <v>144</v>
      </c>
      <c r="R9" s="83" t="s">
        <v>145</v>
      </c>
      <c r="S9" s="118"/>
    </row>
    <row r="10" spans="1:20" s="162" customFormat="1" ht="16.149999999999999" customHeight="1" x14ac:dyDescent="0.2">
      <c r="A10" s="5">
        <v>1</v>
      </c>
      <c r="B10" s="82">
        <v>2</v>
      </c>
      <c r="C10" s="83">
        <v>3</v>
      </c>
      <c r="D10" s="83">
        <v>4</v>
      </c>
      <c r="E10" s="83">
        <v>5</v>
      </c>
      <c r="F10" s="83">
        <v>6</v>
      </c>
      <c r="G10" s="83">
        <v>7</v>
      </c>
      <c r="H10" s="83">
        <v>8</v>
      </c>
      <c r="I10" s="83">
        <v>9</v>
      </c>
      <c r="J10" s="83">
        <v>10</v>
      </c>
      <c r="K10" s="83">
        <v>11</v>
      </c>
      <c r="L10" s="83">
        <v>12</v>
      </c>
      <c r="M10" s="83">
        <v>13</v>
      </c>
      <c r="N10" s="83">
        <v>14</v>
      </c>
      <c r="O10" s="83">
        <v>15</v>
      </c>
      <c r="P10" s="83">
        <v>16</v>
      </c>
      <c r="Q10" s="83">
        <v>17</v>
      </c>
      <c r="R10" s="82">
        <v>18</v>
      </c>
    </row>
    <row r="11" spans="1:20" s="162" customFormat="1" ht="16.149999999999999" customHeight="1" x14ac:dyDescent="0.2">
      <c r="A11" s="5">
        <v>1</v>
      </c>
      <c r="B11" s="9" t="s">
        <v>862</v>
      </c>
      <c r="C11" s="455">
        <f>543+126+179</f>
        <v>848</v>
      </c>
      <c r="D11" s="455">
        <f>745+96</f>
        <v>841</v>
      </c>
      <c r="E11" s="455">
        <v>0</v>
      </c>
      <c r="F11" s="455">
        <f>SUM(C11:E11)</f>
        <v>1689</v>
      </c>
      <c r="G11" s="455">
        <f>500+179</f>
        <v>679</v>
      </c>
      <c r="H11" s="455">
        <f>822+19</f>
        <v>841</v>
      </c>
      <c r="I11" s="455">
        <v>0</v>
      </c>
      <c r="J11" s="455">
        <f>SUM(G11:I11)</f>
        <v>1520</v>
      </c>
      <c r="K11" s="455">
        <v>169</v>
      </c>
      <c r="L11" s="455">
        <v>0</v>
      </c>
      <c r="M11" s="455">
        <v>0</v>
      </c>
      <c r="N11" s="455">
        <f>SUM(K11:M11)</f>
        <v>169</v>
      </c>
      <c r="O11" s="455">
        <f>C11-G11-K11</f>
        <v>0</v>
      </c>
      <c r="P11" s="455">
        <f t="shared" ref="P11:Q11" si="0">D11-H11-L11</f>
        <v>0</v>
      </c>
      <c r="Q11" s="455">
        <f t="shared" si="0"/>
        <v>0</v>
      </c>
      <c r="R11" s="455">
        <f>F11-J11-N11</f>
        <v>0</v>
      </c>
    </row>
    <row r="12" spans="1:20" s="162" customFormat="1" ht="16.149999999999999" customHeight="1" x14ac:dyDescent="0.2">
      <c r="A12" s="5">
        <v>2</v>
      </c>
      <c r="B12" s="9" t="s">
        <v>863</v>
      </c>
      <c r="C12" s="455">
        <v>650</v>
      </c>
      <c r="D12" s="455">
        <v>258</v>
      </c>
      <c r="E12" s="455">
        <v>0</v>
      </c>
      <c r="F12" s="455">
        <f t="shared" ref="F12:F21" si="1">SUM(C12:E12)</f>
        <v>908</v>
      </c>
      <c r="G12" s="455">
        <v>544</v>
      </c>
      <c r="H12" s="455">
        <v>258</v>
      </c>
      <c r="I12" s="455">
        <v>0</v>
      </c>
      <c r="J12" s="455">
        <f t="shared" ref="J12:J21" si="2">SUM(G12:I12)</f>
        <v>802</v>
      </c>
      <c r="K12" s="455">
        <v>106</v>
      </c>
      <c r="L12" s="455">
        <v>0</v>
      </c>
      <c r="M12" s="455">
        <v>0</v>
      </c>
      <c r="N12" s="455">
        <f t="shared" ref="N12:N21" si="3">SUM(K12:M12)</f>
        <v>106</v>
      </c>
      <c r="O12" s="455">
        <f t="shared" ref="O12" si="4">C12-G12-K12</f>
        <v>0</v>
      </c>
      <c r="P12" s="455">
        <f t="shared" ref="P12" si="5">D12-H12-L12</f>
        <v>0</v>
      </c>
      <c r="Q12" s="455">
        <f t="shared" ref="Q12" si="6">E12-I12-M12</f>
        <v>0</v>
      </c>
      <c r="R12" s="455">
        <f t="shared" ref="R12" si="7">F12-J12-N12</f>
        <v>0</v>
      </c>
    </row>
    <row r="13" spans="1:20" s="162" customFormat="1" ht="16.149999999999999" customHeight="1" x14ac:dyDescent="0.2">
      <c r="A13" s="5">
        <v>3</v>
      </c>
      <c r="B13" s="9" t="s">
        <v>864</v>
      </c>
      <c r="C13" s="455">
        <v>784</v>
      </c>
      <c r="D13" s="455">
        <f>604+20</f>
        <v>624</v>
      </c>
      <c r="E13" s="455">
        <v>0</v>
      </c>
      <c r="F13" s="455">
        <f t="shared" si="1"/>
        <v>1408</v>
      </c>
      <c r="G13" s="455">
        <v>556</v>
      </c>
      <c r="H13" s="455">
        <v>624</v>
      </c>
      <c r="I13" s="455">
        <v>0</v>
      </c>
      <c r="J13" s="455">
        <f t="shared" si="2"/>
        <v>1180</v>
      </c>
      <c r="K13" s="455">
        <v>155</v>
      </c>
      <c r="L13" s="455">
        <v>0</v>
      </c>
      <c r="M13" s="455">
        <v>0</v>
      </c>
      <c r="N13" s="455">
        <f t="shared" si="3"/>
        <v>155</v>
      </c>
      <c r="O13" s="455">
        <v>0</v>
      </c>
      <c r="P13" s="455">
        <v>0</v>
      </c>
      <c r="Q13" s="455">
        <v>0</v>
      </c>
      <c r="R13" s="455">
        <v>0</v>
      </c>
    </row>
    <row r="14" spans="1:20" s="535" customFormat="1" ht="16.149999999999999" customHeight="1" x14ac:dyDescent="0.2">
      <c r="A14" s="498">
        <v>4</v>
      </c>
      <c r="B14" s="205" t="s">
        <v>865</v>
      </c>
      <c r="C14" s="534">
        <v>425</v>
      </c>
      <c r="D14" s="534">
        <v>297</v>
      </c>
      <c r="E14" s="534">
        <v>0</v>
      </c>
      <c r="F14" s="534">
        <f t="shared" si="1"/>
        <v>722</v>
      </c>
      <c r="G14" s="534">
        <f>369-5</f>
        <v>364</v>
      </c>
      <c r="H14" s="534">
        <f>279+5</f>
        <v>284</v>
      </c>
      <c r="I14" s="534">
        <v>0</v>
      </c>
      <c r="J14" s="534">
        <f t="shared" si="2"/>
        <v>648</v>
      </c>
      <c r="K14" s="534">
        <v>61</v>
      </c>
      <c r="L14" s="534">
        <v>0</v>
      </c>
      <c r="M14" s="534">
        <v>0</v>
      </c>
      <c r="N14" s="534">
        <f t="shared" si="3"/>
        <v>61</v>
      </c>
      <c r="O14" s="455">
        <v>0</v>
      </c>
      <c r="P14" s="455">
        <v>0</v>
      </c>
      <c r="Q14" s="455">
        <v>0</v>
      </c>
      <c r="R14" s="455">
        <v>0</v>
      </c>
      <c r="S14" s="535">
        <v>35</v>
      </c>
    </row>
    <row r="15" spans="1:20" s="162" customFormat="1" ht="16.149999999999999" customHeight="1" x14ac:dyDescent="0.2">
      <c r="A15" s="5">
        <v>5</v>
      </c>
      <c r="B15" s="9" t="s">
        <v>866</v>
      </c>
      <c r="C15" s="455">
        <f>713</f>
        <v>713</v>
      </c>
      <c r="D15" s="455">
        <v>238</v>
      </c>
      <c r="E15" s="455">
        <v>0</v>
      </c>
      <c r="F15" s="455">
        <f t="shared" si="1"/>
        <v>951</v>
      </c>
      <c r="G15" s="455">
        <v>562</v>
      </c>
      <c r="H15" s="455">
        <v>195</v>
      </c>
      <c r="I15" s="455">
        <v>0</v>
      </c>
      <c r="J15" s="455">
        <f t="shared" si="2"/>
        <v>757</v>
      </c>
      <c r="K15" s="455">
        <f>151-33</f>
        <v>118</v>
      </c>
      <c r="L15" s="455">
        <v>0</v>
      </c>
      <c r="M15" s="455">
        <v>0</v>
      </c>
      <c r="N15" s="455">
        <f t="shared" si="3"/>
        <v>118</v>
      </c>
      <c r="O15" s="455">
        <v>0</v>
      </c>
      <c r="P15" s="455">
        <v>0</v>
      </c>
      <c r="Q15" s="455">
        <v>0</v>
      </c>
      <c r="R15" s="455">
        <v>0</v>
      </c>
    </row>
    <row r="16" spans="1:20" s="162" customFormat="1" ht="16.149999999999999" customHeight="1" x14ac:dyDescent="0.2">
      <c r="A16" s="5">
        <v>6</v>
      </c>
      <c r="B16" s="9" t="s">
        <v>867</v>
      </c>
      <c r="C16" s="455">
        <v>434</v>
      </c>
      <c r="D16" s="455">
        <v>130</v>
      </c>
      <c r="E16" s="455">
        <v>0</v>
      </c>
      <c r="F16" s="455">
        <f t="shared" si="1"/>
        <v>564</v>
      </c>
      <c r="G16" s="455">
        <v>280</v>
      </c>
      <c r="H16" s="455">
        <f>108+55</f>
        <v>163</v>
      </c>
      <c r="I16" s="455">
        <v>0</v>
      </c>
      <c r="J16" s="455">
        <f t="shared" si="2"/>
        <v>443</v>
      </c>
      <c r="K16" s="455">
        <v>154</v>
      </c>
      <c r="L16" s="455">
        <v>0</v>
      </c>
      <c r="M16" s="455">
        <v>0</v>
      </c>
      <c r="N16" s="455">
        <f t="shared" si="3"/>
        <v>154</v>
      </c>
      <c r="O16" s="455">
        <v>0</v>
      </c>
      <c r="P16" s="455">
        <v>0</v>
      </c>
      <c r="Q16" s="455">
        <v>0</v>
      </c>
      <c r="R16" s="455">
        <v>0</v>
      </c>
    </row>
    <row r="17" spans="1:19" s="162" customFormat="1" ht="16.149999999999999" customHeight="1" x14ac:dyDescent="0.2">
      <c r="A17" s="5">
        <v>7</v>
      </c>
      <c r="B17" s="9" t="s">
        <v>868</v>
      </c>
      <c r="C17" s="455">
        <f>563+20</f>
        <v>583</v>
      </c>
      <c r="D17" s="455">
        <v>151</v>
      </c>
      <c r="E17" s="455">
        <v>0</v>
      </c>
      <c r="F17" s="455">
        <f t="shared" si="1"/>
        <v>734</v>
      </c>
      <c r="G17" s="455">
        <v>506</v>
      </c>
      <c r="H17" s="455">
        <v>151</v>
      </c>
      <c r="I17" s="455"/>
      <c r="J17" s="455">
        <f t="shared" si="2"/>
        <v>657</v>
      </c>
      <c r="K17" s="455">
        <v>77</v>
      </c>
      <c r="L17" s="455">
        <v>0</v>
      </c>
      <c r="M17" s="455">
        <v>0</v>
      </c>
      <c r="N17" s="455">
        <f t="shared" si="3"/>
        <v>77</v>
      </c>
      <c r="O17" s="455">
        <v>0</v>
      </c>
      <c r="P17" s="455">
        <v>0</v>
      </c>
      <c r="Q17" s="455">
        <v>0</v>
      </c>
      <c r="R17" s="455">
        <v>0</v>
      </c>
    </row>
    <row r="18" spans="1:19" s="162" customFormat="1" ht="16.149999999999999" customHeight="1" x14ac:dyDescent="0.2">
      <c r="A18" s="5">
        <v>8</v>
      </c>
      <c r="B18" s="9" t="s">
        <v>869</v>
      </c>
      <c r="C18" s="455">
        <v>568</v>
      </c>
      <c r="D18" s="455">
        <v>219</v>
      </c>
      <c r="E18" s="455">
        <v>0</v>
      </c>
      <c r="F18" s="455">
        <f t="shared" si="1"/>
        <v>787</v>
      </c>
      <c r="G18" s="455">
        <f>509-14</f>
        <v>495</v>
      </c>
      <c r="H18" s="455">
        <f>102+1+14</f>
        <v>117</v>
      </c>
      <c r="I18" s="455">
        <v>0</v>
      </c>
      <c r="J18" s="455">
        <f t="shared" si="2"/>
        <v>612</v>
      </c>
      <c r="K18" s="455">
        <v>73</v>
      </c>
      <c r="L18" s="455">
        <v>0</v>
      </c>
      <c r="M18" s="455">
        <v>0</v>
      </c>
      <c r="N18" s="455">
        <f t="shared" si="3"/>
        <v>73</v>
      </c>
      <c r="O18" s="455">
        <v>0</v>
      </c>
      <c r="P18" s="455">
        <v>0</v>
      </c>
      <c r="Q18" s="455">
        <v>0</v>
      </c>
      <c r="R18" s="455">
        <v>0</v>
      </c>
    </row>
    <row r="19" spans="1:19" s="530" customFormat="1" ht="16.149999999999999" customHeight="1" x14ac:dyDescent="0.2">
      <c r="A19" s="499">
        <v>9</v>
      </c>
      <c r="B19" s="395" t="s">
        <v>870</v>
      </c>
      <c r="C19" s="528">
        <f>1053+244</f>
        <v>1297</v>
      </c>
      <c r="D19" s="529">
        <v>376</v>
      </c>
      <c r="E19" s="528">
        <v>0</v>
      </c>
      <c r="F19" s="528">
        <f>SUM(C19:E19)</f>
        <v>1673</v>
      </c>
      <c r="G19" s="528">
        <f>1144+20</f>
        <v>1164</v>
      </c>
      <c r="H19" s="529">
        <v>376</v>
      </c>
      <c r="I19" s="528">
        <v>0</v>
      </c>
      <c r="J19" s="528">
        <f>SUM(G19:I19)</f>
        <v>1540</v>
      </c>
      <c r="K19" s="528">
        <f>153-20</f>
        <v>133</v>
      </c>
      <c r="L19" s="528">
        <v>0</v>
      </c>
      <c r="M19" s="528">
        <v>0</v>
      </c>
      <c r="N19" s="528">
        <f t="shared" si="3"/>
        <v>133</v>
      </c>
      <c r="O19" s="455">
        <v>0</v>
      </c>
      <c r="P19" s="455">
        <v>0</v>
      </c>
      <c r="Q19" s="455">
        <v>0</v>
      </c>
      <c r="R19" s="455">
        <v>0</v>
      </c>
    </row>
    <row r="20" spans="1:19" s="162" customFormat="1" ht="16.149999999999999" customHeight="1" x14ac:dyDescent="0.2">
      <c r="A20" s="5">
        <v>10</v>
      </c>
      <c r="B20" s="9" t="s">
        <v>871</v>
      </c>
      <c r="C20" s="455">
        <v>492</v>
      </c>
      <c r="D20" s="455">
        <v>159</v>
      </c>
      <c r="E20" s="455">
        <v>0</v>
      </c>
      <c r="F20" s="455">
        <f t="shared" si="1"/>
        <v>651</v>
      </c>
      <c r="G20" s="455">
        <f>383+5</f>
        <v>388</v>
      </c>
      <c r="H20" s="455">
        <v>159</v>
      </c>
      <c r="I20" s="455">
        <v>0</v>
      </c>
      <c r="J20" s="455">
        <f t="shared" si="2"/>
        <v>547</v>
      </c>
      <c r="K20" s="455">
        <v>104</v>
      </c>
      <c r="L20" s="455">
        <v>0</v>
      </c>
      <c r="M20" s="455">
        <v>0</v>
      </c>
      <c r="N20" s="455">
        <f t="shared" si="3"/>
        <v>104</v>
      </c>
      <c r="O20" s="455">
        <v>0</v>
      </c>
      <c r="P20" s="455">
        <v>0</v>
      </c>
      <c r="Q20" s="455">
        <v>0</v>
      </c>
      <c r="R20" s="455">
        <v>0</v>
      </c>
    </row>
    <row r="21" spans="1:19" s="162" customFormat="1" ht="16.149999999999999" customHeight="1" x14ac:dyDescent="0.2">
      <c r="A21" s="5">
        <v>11</v>
      </c>
      <c r="B21" s="9" t="s">
        <v>872</v>
      </c>
      <c r="C21" s="455">
        <v>773</v>
      </c>
      <c r="D21" s="455">
        <v>173</v>
      </c>
      <c r="E21" s="455">
        <v>0</v>
      </c>
      <c r="F21" s="455">
        <f t="shared" si="1"/>
        <v>946</v>
      </c>
      <c r="G21" s="455">
        <v>626</v>
      </c>
      <c r="H21" s="455">
        <v>159</v>
      </c>
      <c r="I21" s="455">
        <v>0</v>
      </c>
      <c r="J21" s="455">
        <f t="shared" si="2"/>
        <v>785</v>
      </c>
      <c r="K21" s="455">
        <v>87</v>
      </c>
      <c r="L21" s="455">
        <v>0</v>
      </c>
      <c r="M21" s="455">
        <v>0</v>
      </c>
      <c r="N21" s="455">
        <f t="shared" si="3"/>
        <v>87</v>
      </c>
      <c r="O21" s="455">
        <v>0</v>
      </c>
      <c r="P21" s="455">
        <v>0</v>
      </c>
      <c r="Q21" s="455">
        <v>0</v>
      </c>
      <c r="R21" s="455">
        <v>0</v>
      </c>
    </row>
    <row r="22" spans="1:19" ht="15.75" x14ac:dyDescent="0.25">
      <c r="A22" s="1001" t="s">
        <v>15</v>
      </c>
      <c r="B22" s="1002"/>
      <c r="C22" s="281">
        <f>SUM(C11:C21)</f>
        <v>7567</v>
      </c>
      <c r="D22" s="281">
        <f t="shared" ref="D22:R22" si="8">SUM(D11:D21)</f>
        <v>3466</v>
      </c>
      <c r="E22" s="281">
        <f t="shared" si="8"/>
        <v>0</v>
      </c>
      <c r="F22" s="281">
        <f t="shared" si="8"/>
        <v>11033</v>
      </c>
      <c r="G22" s="281">
        <f t="shared" si="8"/>
        <v>6164</v>
      </c>
      <c r="H22" s="281">
        <f t="shared" si="8"/>
        <v>3327</v>
      </c>
      <c r="I22" s="281">
        <f t="shared" si="8"/>
        <v>0</v>
      </c>
      <c r="J22" s="281">
        <f t="shared" si="8"/>
        <v>9491</v>
      </c>
      <c r="K22" s="281">
        <f t="shared" si="8"/>
        <v>1237</v>
      </c>
      <c r="L22" s="281">
        <f t="shared" si="8"/>
        <v>0</v>
      </c>
      <c r="M22" s="281">
        <f t="shared" si="8"/>
        <v>0</v>
      </c>
      <c r="N22" s="281">
        <f t="shared" si="8"/>
        <v>1237</v>
      </c>
      <c r="O22" s="281">
        <f t="shared" si="8"/>
        <v>0</v>
      </c>
      <c r="P22" s="281">
        <f t="shared" si="8"/>
        <v>0</v>
      </c>
      <c r="Q22" s="281">
        <f t="shared" si="8"/>
        <v>0</v>
      </c>
      <c r="R22" s="281">
        <f t="shared" si="8"/>
        <v>0</v>
      </c>
    </row>
    <row r="23" spans="1:19" ht="15.75" x14ac:dyDescent="0.25">
      <c r="A23" s="425"/>
      <c r="B23" s="79"/>
      <c r="C23" s="79"/>
      <c r="D23" s="79"/>
      <c r="E23" s="79"/>
      <c r="F23" s="79"/>
      <c r="G23" s="79"/>
      <c r="H23" s="79"/>
      <c r="I23" s="79"/>
      <c r="J23" s="79"/>
      <c r="K23" s="79"/>
      <c r="L23" s="79"/>
      <c r="M23" s="79"/>
      <c r="N23" s="79"/>
      <c r="O23" s="79"/>
      <c r="P23" s="79"/>
      <c r="Q23" s="79"/>
      <c r="R23" s="79"/>
    </row>
    <row r="24" spans="1:19" ht="15.75" x14ac:dyDescent="0.25">
      <c r="A24" s="425"/>
      <c r="B24" s="79"/>
      <c r="C24" s="79"/>
      <c r="D24" s="79"/>
      <c r="E24" s="79"/>
      <c r="F24" s="79"/>
      <c r="G24" s="79"/>
      <c r="H24" s="79"/>
      <c r="I24" s="79"/>
      <c r="J24" s="79"/>
      <c r="K24" s="79"/>
      <c r="L24" s="79"/>
      <c r="M24" s="79"/>
      <c r="N24" s="79"/>
      <c r="O24" s="79"/>
      <c r="P24" s="79"/>
      <c r="Q24" s="79"/>
      <c r="R24" s="79"/>
    </row>
    <row r="25" spans="1:19" ht="15.75" x14ac:dyDescent="0.25">
      <c r="A25" s="425"/>
      <c r="B25" s="79"/>
      <c r="C25" s="79"/>
      <c r="D25" s="79"/>
      <c r="E25" s="79"/>
      <c r="F25" s="79"/>
      <c r="G25" s="79"/>
      <c r="H25" s="79"/>
      <c r="I25" s="79"/>
      <c r="J25" s="79"/>
      <c r="K25" s="79"/>
      <c r="L25" s="79"/>
      <c r="M25" s="79"/>
      <c r="N25" s="79"/>
      <c r="O25" s="79"/>
      <c r="P25" s="79"/>
      <c r="Q25" s="79"/>
      <c r="R25" s="79"/>
    </row>
    <row r="28" spans="1:19" s="15" customFormat="1" x14ac:dyDescent="0.2">
      <c r="A28" s="14" t="s">
        <v>10</v>
      </c>
      <c r="G28" s="14"/>
      <c r="H28" s="14"/>
      <c r="K28" s="14"/>
      <c r="L28" s="14"/>
      <c r="M28" s="14"/>
      <c r="N28" s="14"/>
      <c r="O28" s="14"/>
      <c r="P28" s="14"/>
      <c r="Q28" s="14"/>
      <c r="R28" s="424" t="s">
        <v>11</v>
      </c>
      <c r="S28" s="344"/>
    </row>
    <row r="29" spans="1:19" s="15" customFormat="1" ht="12.75" customHeight="1" x14ac:dyDescent="0.2">
      <c r="J29" s="14"/>
      <c r="K29" s="35"/>
      <c r="L29" s="35"/>
      <c r="M29" s="35"/>
      <c r="N29" s="35"/>
      <c r="O29" s="35"/>
      <c r="P29" s="35"/>
      <c r="Q29" s="35"/>
      <c r="R29" s="424" t="s">
        <v>877</v>
      </c>
      <c r="S29" s="35"/>
    </row>
    <row r="30" spans="1:19" s="15" customFormat="1" ht="12.75" customHeight="1" x14ac:dyDescent="0.2">
      <c r="J30" s="35"/>
      <c r="K30" s="35"/>
      <c r="L30" s="35"/>
      <c r="M30" s="35"/>
      <c r="N30" s="35"/>
      <c r="O30" s="35"/>
      <c r="P30" s="35"/>
      <c r="Q30" s="35"/>
      <c r="R30" s="424" t="s">
        <v>878</v>
      </c>
      <c r="S30" s="35"/>
    </row>
    <row r="31" spans="1:19" s="15" customFormat="1" ht="12.75" x14ac:dyDescent="0.2">
      <c r="A31" s="14"/>
      <c r="B31" s="14"/>
      <c r="K31" s="14"/>
      <c r="L31" s="14"/>
      <c r="M31" s="14"/>
      <c r="N31" s="14"/>
      <c r="O31" s="35" t="s">
        <v>82</v>
      </c>
      <c r="P31" s="14"/>
      <c r="R31" s="35"/>
      <c r="S31" s="35"/>
    </row>
  </sheetData>
  <mergeCells count="11">
    <mergeCell ref="G1:M1"/>
    <mergeCell ref="E2:O2"/>
    <mergeCell ref="O8:R8"/>
    <mergeCell ref="C8:F8"/>
    <mergeCell ref="K8:N8"/>
    <mergeCell ref="G8:J8"/>
    <mergeCell ref="A22:B22"/>
    <mergeCell ref="B4:T4"/>
    <mergeCell ref="A6:B6"/>
    <mergeCell ref="A8:A9"/>
    <mergeCell ref="B8:B9"/>
  </mergeCells>
  <phoneticPr fontId="0" type="noConversion"/>
  <printOptions horizontalCentered="1" verticalCentered="1"/>
  <pageMargins left="0.70866141732283505" right="0.70866141732283505" top="0.23622047244094499" bottom="0" header="0.31496062992126" footer="0.31496062992126"/>
  <pageSetup paperSize="9" scale="72"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view="pageBreakPreview" topLeftCell="A5" zoomScale="70" zoomScaleNormal="80" zoomScaleSheetLayoutView="70" workbookViewId="0">
      <selection activeCell="V26" sqref="V26"/>
    </sheetView>
  </sheetViews>
  <sheetFormatPr defaultRowHeight="15" x14ac:dyDescent="0.25"/>
  <cols>
    <col min="1" max="1" width="6.7109375" style="72" customWidth="1"/>
    <col min="2" max="2" width="20.85546875" style="72" bestFit="1" customWidth="1"/>
    <col min="3" max="3" width="15.42578125" style="72" customWidth="1"/>
    <col min="4" max="4" width="14.85546875" style="72" customWidth="1"/>
    <col min="5" max="5" width="11.85546875" style="72" customWidth="1"/>
    <col min="6" max="6" width="9.85546875" style="72" customWidth="1"/>
    <col min="7" max="7" width="12.7109375" style="72" customWidth="1"/>
    <col min="8" max="9" width="11" style="72" customWidth="1"/>
    <col min="10" max="10" width="14.140625" style="72" customWidth="1"/>
    <col min="11" max="11" width="12.28515625" style="72" customWidth="1"/>
    <col min="12" max="12" width="13.140625" style="72" customWidth="1"/>
    <col min="13" max="13" width="9.7109375" style="72" customWidth="1"/>
    <col min="14" max="14" width="9.5703125" style="72" customWidth="1"/>
    <col min="15" max="15" width="12.7109375" style="72" customWidth="1"/>
    <col min="16" max="16" width="13.28515625" style="72" customWidth="1"/>
    <col min="17" max="17" width="11.28515625" style="72" customWidth="1"/>
    <col min="18" max="18" width="9.28515625" style="72" customWidth="1"/>
    <col min="19" max="19" width="10.140625" style="72" bestFit="1" customWidth="1"/>
    <col min="20" max="20" width="12.28515625" style="72" customWidth="1"/>
    <col min="21" max="16384" width="9.140625" style="72"/>
  </cols>
  <sheetData>
    <row r="1" spans="1:20" s="15" customFormat="1" ht="15.75" x14ac:dyDescent="0.25">
      <c r="C1" s="44"/>
      <c r="D1" s="44"/>
      <c r="E1" s="44"/>
      <c r="F1" s="44"/>
      <c r="G1" s="44"/>
      <c r="H1" s="44"/>
      <c r="I1" s="105" t="s">
        <v>0</v>
      </c>
      <c r="J1" s="44"/>
      <c r="Q1" s="816" t="s">
        <v>552</v>
      </c>
      <c r="R1" s="816"/>
    </row>
    <row r="2" spans="1:20" s="15" customFormat="1" ht="20.25" x14ac:dyDescent="0.3">
      <c r="G2" s="666" t="s">
        <v>651</v>
      </c>
      <c r="H2" s="666"/>
      <c r="I2" s="666"/>
      <c r="J2" s="666"/>
      <c r="K2" s="666"/>
      <c r="L2" s="666"/>
      <c r="M2" s="666"/>
      <c r="N2" s="43"/>
      <c r="O2" s="43"/>
      <c r="P2" s="43"/>
      <c r="Q2" s="43"/>
    </row>
    <row r="3" spans="1:20" s="15" customFormat="1" ht="20.25" x14ac:dyDescent="0.3">
      <c r="G3" s="124"/>
      <c r="H3" s="124"/>
      <c r="I3" s="124"/>
      <c r="J3" s="124"/>
      <c r="K3" s="124"/>
      <c r="L3" s="124"/>
      <c r="M3" s="124"/>
      <c r="N3" s="43"/>
      <c r="O3" s="43"/>
      <c r="P3" s="43"/>
      <c r="Q3" s="43"/>
    </row>
    <row r="4" spans="1:20" ht="18" x14ac:dyDescent="0.25">
      <c r="B4" s="1003" t="s">
        <v>742</v>
      </c>
      <c r="C4" s="1003"/>
      <c r="D4" s="1003"/>
      <c r="E4" s="1003"/>
      <c r="F4" s="1003"/>
      <c r="G4" s="1003"/>
      <c r="H4" s="1003"/>
      <c r="I4" s="1003"/>
      <c r="J4" s="1003"/>
      <c r="K4" s="1003"/>
      <c r="L4" s="1003"/>
      <c r="M4" s="1003"/>
      <c r="N4" s="1003"/>
      <c r="O4" s="1003"/>
      <c r="P4" s="1003"/>
      <c r="Q4" s="1003"/>
      <c r="R4" s="1003"/>
      <c r="S4" s="1003"/>
      <c r="T4" s="1003"/>
    </row>
    <row r="5" spans="1:20" ht="15.75" x14ac:dyDescent="0.25">
      <c r="C5" s="73"/>
      <c r="D5" s="74"/>
      <c r="E5" s="73"/>
      <c r="F5" s="73"/>
      <c r="G5" s="73"/>
      <c r="H5" s="73"/>
      <c r="I5" s="73"/>
      <c r="J5" s="73"/>
      <c r="K5" s="73"/>
      <c r="L5" s="73"/>
      <c r="M5" s="73"/>
      <c r="N5" s="73"/>
      <c r="O5" s="73"/>
      <c r="P5" s="73"/>
      <c r="Q5" s="73"/>
      <c r="R5" s="73"/>
      <c r="S5" s="73"/>
      <c r="T5" s="73"/>
    </row>
    <row r="6" spans="1:20" x14ac:dyDescent="0.25">
      <c r="A6" s="84" t="s">
        <v>874</v>
      </c>
    </row>
    <row r="7" spans="1:20" x14ac:dyDescent="0.25">
      <c r="B7" s="75"/>
      <c r="Q7" s="111" t="s">
        <v>139</v>
      </c>
    </row>
    <row r="8" spans="1:20" s="76" customFormat="1" ht="32.450000000000003" customHeight="1" x14ac:dyDescent="0.25">
      <c r="A8" s="650" t="s">
        <v>1</v>
      </c>
      <c r="B8" s="1004" t="s">
        <v>2</v>
      </c>
      <c r="C8" s="1009" t="s">
        <v>463</v>
      </c>
      <c r="D8" s="1009"/>
      <c r="E8" s="1009"/>
      <c r="F8" s="1009"/>
      <c r="G8" s="1009" t="s">
        <v>464</v>
      </c>
      <c r="H8" s="1009"/>
      <c r="I8" s="1009"/>
      <c r="J8" s="1009"/>
      <c r="K8" s="1009" t="s">
        <v>465</v>
      </c>
      <c r="L8" s="1009"/>
      <c r="M8" s="1009"/>
      <c r="N8" s="1009"/>
      <c r="O8" s="1009" t="s">
        <v>466</v>
      </c>
      <c r="P8" s="1009"/>
      <c r="Q8" s="1009"/>
      <c r="R8" s="1004"/>
      <c r="S8" s="1011" t="s">
        <v>162</v>
      </c>
    </row>
    <row r="9" spans="1:20" s="77" customFormat="1" ht="75" customHeight="1" x14ac:dyDescent="0.25">
      <c r="A9" s="650"/>
      <c r="B9" s="1005"/>
      <c r="C9" s="83" t="s">
        <v>159</v>
      </c>
      <c r="D9" s="129" t="s">
        <v>161</v>
      </c>
      <c r="E9" s="83" t="s">
        <v>138</v>
      </c>
      <c r="F9" s="129" t="s">
        <v>160</v>
      </c>
      <c r="G9" s="83" t="s">
        <v>246</v>
      </c>
      <c r="H9" s="129" t="s">
        <v>161</v>
      </c>
      <c r="I9" s="83" t="s">
        <v>138</v>
      </c>
      <c r="J9" s="129" t="s">
        <v>160</v>
      </c>
      <c r="K9" s="83" t="s">
        <v>246</v>
      </c>
      <c r="L9" s="129" t="s">
        <v>161</v>
      </c>
      <c r="M9" s="83" t="s">
        <v>138</v>
      </c>
      <c r="N9" s="129" t="s">
        <v>160</v>
      </c>
      <c r="O9" s="83" t="s">
        <v>246</v>
      </c>
      <c r="P9" s="129" t="s">
        <v>161</v>
      </c>
      <c r="Q9" s="83" t="s">
        <v>138</v>
      </c>
      <c r="R9" s="130" t="s">
        <v>160</v>
      </c>
      <c r="S9" s="1011"/>
    </row>
    <row r="10" spans="1:20" s="77" customFormat="1" ht="16.149999999999999" customHeight="1" x14ac:dyDescent="0.25">
      <c r="A10" s="5">
        <v>1</v>
      </c>
      <c r="B10" s="82">
        <v>2</v>
      </c>
      <c r="C10" s="71">
        <v>3</v>
      </c>
      <c r="D10" s="71">
        <v>4</v>
      </c>
      <c r="E10" s="71">
        <v>5</v>
      </c>
      <c r="F10" s="71">
        <v>6</v>
      </c>
      <c r="G10" s="71">
        <v>7</v>
      </c>
      <c r="H10" s="71">
        <v>8</v>
      </c>
      <c r="I10" s="71">
        <v>9</v>
      </c>
      <c r="J10" s="71">
        <v>10</v>
      </c>
      <c r="K10" s="71">
        <v>11</v>
      </c>
      <c r="L10" s="71">
        <v>12</v>
      </c>
      <c r="M10" s="71">
        <v>13</v>
      </c>
      <c r="N10" s="71">
        <v>14</v>
      </c>
      <c r="O10" s="71">
        <v>15</v>
      </c>
      <c r="P10" s="71">
        <v>16</v>
      </c>
      <c r="Q10" s="71">
        <v>17</v>
      </c>
      <c r="R10" s="120">
        <v>18</v>
      </c>
      <c r="S10" s="128">
        <v>19</v>
      </c>
    </row>
    <row r="11" spans="1:20" s="77" customFormat="1" ht="16.149999999999999" customHeight="1" x14ac:dyDescent="0.25">
      <c r="A11" s="5">
        <v>1</v>
      </c>
      <c r="B11" s="9" t="s">
        <v>862</v>
      </c>
      <c r="C11" s="479">
        <v>0</v>
      </c>
      <c r="D11" s="479">
        <v>0</v>
      </c>
      <c r="E11" s="479">
        <v>0</v>
      </c>
      <c r="F11" s="479">
        <f>D11*E11</f>
        <v>0</v>
      </c>
      <c r="G11" s="479">
        <v>0</v>
      </c>
      <c r="H11" s="479">
        <v>0</v>
      </c>
      <c r="I11" s="479">
        <v>0</v>
      </c>
      <c r="J11" s="479">
        <f>H11*I11</f>
        <v>0</v>
      </c>
      <c r="K11" s="479">
        <v>0</v>
      </c>
      <c r="L11" s="479">
        <v>0</v>
      </c>
      <c r="M11" s="479">
        <v>0</v>
      </c>
      <c r="N11" s="479">
        <f>L11*M11</f>
        <v>0</v>
      </c>
      <c r="O11" s="479">
        <v>0</v>
      </c>
      <c r="P11" s="479">
        <v>0</v>
      </c>
      <c r="Q11" s="479">
        <v>0</v>
      </c>
      <c r="R11" s="479">
        <f>P11*Q11</f>
        <v>0</v>
      </c>
      <c r="S11" s="584">
        <f>R11+N11+J11+F11</f>
        <v>0</v>
      </c>
    </row>
    <row r="12" spans="1:20" s="77" customFormat="1" ht="16.149999999999999" customHeight="1" x14ac:dyDescent="0.25">
      <c r="A12" s="5">
        <v>2</v>
      </c>
      <c r="B12" s="9" t="s">
        <v>863</v>
      </c>
      <c r="C12" s="479">
        <v>0</v>
      </c>
      <c r="D12" s="479">
        <v>0</v>
      </c>
      <c r="E12" s="479">
        <v>0</v>
      </c>
      <c r="F12" s="479">
        <f t="shared" ref="F12:F21" si="0">D12*E12</f>
        <v>0</v>
      </c>
      <c r="G12" s="479">
        <v>0</v>
      </c>
      <c r="H12" s="479">
        <v>0</v>
      </c>
      <c r="I12" s="479">
        <v>0</v>
      </c>
      <c r="J12" s="479">
        <f t="shared" ref="J12:J21" si="1">H12*I12</f>
        <v>0</v>
      </c>
      <c r="K12" s="479">
        <v>0</v>
      </c>
      <c r="L12" s="479">
        <v>0</v>
      </c>
      <c r="M12" s="479">
        <v>0</v>
      </c>
      <c r="N12" s="479">
        <f t="shared" ref="N12:N21" si="2">L12*M12</f>
        <v>0</v>
      </c>
      <c r="O12" s="479">
        <v>0</v>
      </c>
      <c r="P12" s="479">
        <v>0</v>
      </c>
      <c r="Q12" s="479">
        <v>0</v>
      </c>
      <c r="R12" s="479">
        <f t="shared" ref="R12:R21" si="3">P12*Q12</f>
        <v>0</v>
      </c>
      <c r="S12" s="584">
        <f t="shared" ref="S12:S21" si="4">R12+N12+J12+F12</f>
        <v>0</v>
      </c>
    </row>
    <row r="13" spans="1:20" s="77" customFormat="1" ht="16.149999999999999" customHeight="1" x14ac:dyDescent="0.25">
      <c r="A13" s="5">
        <v>3</v>
      </c>
      <c r="B13" s="9" t="s">
        <v>864</v>
      </c>
      <c r="C13" s="479">
        <v>0</v>
      </c>
      <c r="D13" s="479">
        <v>0</v>
      </c>
      <c r="E13" s="479">
        <v>0</v>
      </c>
      <c r="F13" s="479">
        <f t="shared" si="0"/>
        <v>0</v>
      </c>
      <c r="G13" s="479">
        <v>0</v>
      </c>
      <c r="H13" s="479">
        <v>0</v>
      </c>
      <c r="I13" s="479">
        <v>0</v>
      </c>
      <c r="J13" s="479">
        <f t="shared" si="1"/>
        <v>0</v>
      </c>
      <c r="K13" s="479">
        <v>0</v>
      </c>
      <c r="L13" s="479">
        <v>0</v>
      </c>
      <c r="M13" s="479">
        <v>0</v>
      </c>
      <c r="N13" s="479">
        <f t="shared" si="2"/>
        <v>0</v>
      </c>
      <c r="O13" s="479">
        <v>0</v>
      </c>
      <c r="P13" s="479">
        <v>0</v>
      </c>
      <c r="Q13" s="479">
        <v>0</v>
      </c>
      <c r="R13" s="479">
        <f t="shared" si="3"/>
        <v>0</v>
      </c>
      <c r="S13" s="584">
        <f t="shared" si="4"/>
        <v>0</v>
      </c>
    </row>
    <row r="14" spans="1:20" s="77" customFormat="1" ht="16.149999999999999" customHeight="1" x14ac:dyDescent="0.25">
      <c r="A14" s="5">
        <v>4</v>
      </c>
      <c r="B14" s="9" t="s">
        <v>865</v>
      </c>
      <c r="C14" s="479">
        <v>0</v>
      </c>
      <c r="D14" s="479">
        <v>0</v>
      </c>
      <c r="E14" s="479">
        <v>0</v>
      </c>
      <c r="F14" s="479">
        <f t="shared" si="0"/>
        <v>0</v>
      </c>
      <c r="G14" s="479">
        <v>0</v>
      </c>
      <c r="H14" s="479">
        <v>0</v>
      </c>
      <c r="I14" s="479">
        <v>0</v>
      </c>
      <c r="J14" s="479">
        <f t="shared" si="1"/>
        <v>0</v>
      </c>
      <c r="K14" s="479">
        <v>0</v>
      </c>
      <c r="L14" s="479">
        <v>0</v>
      </c>
      <c r="M14" s="479">
        <v>0</v>
      </c>
      <c r="N14" s="479">
        <f t="shared" si="2"/>
        <v>0</v>
      </c>
      <c r="O14" s="479">
        <v>0</v>
      </c>
      <c r="P14" s="479">
        <v>0</v>
      </c>
      <c r="Q14" s="479">
        <v>0</v>
      </c>
      <c r="R14" s="479">
        <f t="shared" si="3"/>
        <v>0</v>
      </c>
      <c r="S14" s="584">
        <f t="shared" si="4"/>
        <v>0</v>
      </c>
    </row>
    <row r="15" spans="1:20" s="77" customFormat="1" ht="16.149999999999999" customHeight="1" x14ac:dyDescent="0.25">
      <c r="A15" s="5">
        <v>5</v>
      </c>
      <c r="B15" s="9" t="s">
        <v>866</v>
      </c>
      <c r="C15" s="479">
        <v>0</v>
      </c>
      <c r="D15" s="479">
        <v>0</v>
      </c>
      <c r="E15" s="479">
        <v>0</v>
      </c>
      <c r="F15" s="479">
        <f t="shared" si="0"/>
        <v>0</v>
      </c>
      <c r="G15" s="479">
        <v>0</v>
      </c>
      <c r="H15" s="479">
        <v>0</v>
      </c>
      <c r="I15" s="479">
        <v>0</v>
      </c>
      <c r="J15" s="479">
        <f t="shared" si="1"/>
        <v>0</v>
      </c>
      <c r="K15" s="479">
        <v>0</v>
      </c>
      <c r="L15" s="479">
        <v>0</v>
      </c>
      <c r="M15" s="479">
        <v>0</v>
      </c>
      <c r="N15" s="479">
        <f t="shared" si="2"/>
        <v>0</v>
      </c>
      <c r="O15" s="479">
        <v>0</v>
      </c>
      <c r="P15" s="479">
        <v>0</v>
      </c>
      <c r="Q15" s="479">
        <v>0</v>
      </c>
      <c r="R15" s="479">
        <f t="shared" si="3"/>
        <v>0</v>
      </c>
      <c r="S15" s="584">
        <f t="shared" si="4"/>
        <v>0</v>
      </c>
    </row>
    <row r="16" spans="1:20" s="77" customFormat="1" ht="16.149999999999999" customHeight="1" x14ac:dyDescent="0.25">
      <c r="A16" s="5">
        <v>6</v>
      </c>
      <c r="B16" s="9" t="s">
        <v>867</v>
      </c>
      <c r="C16" s="479">
        <v>0</v>
      </c>
      <c r="D16" s="479">
        <v>0</v>
      </c>
      <c r="E16" s="479">
        <v>0</v>
      </c>
      <c r="F16" s="479">
        <f t="shared" si="0"/>
        <v>0</v>
      </c>
      <c r="G16" s="479">
        <v>0</v>
      </c>
      <c r="H16" s="479">
        <v>0</v>
      </c>
      <c r="I16" s="479">
        <v>0</v>
      </c>
      <c r="J16" s="479">
        <f t="shared" si="1"/>
        <v>0</v>
      </c>
      <c r="K16" s="479">
        <v>0</v>
      </c>
      <c r="L16" s="479">
        <v>0</v>
      </c>
      <c r="M16" s="479">
        <v>0</v>
      </c>
      <c r="N16" s="479">
        <f t="shared" si="2"/>
        <v>0</v>
      </c>
      <c r="O16" s="479">
        <v>0</v>
      </c>
      <c r="P16" s="479">
        <v>0</v>
      </c>
      <c r="Q16" s="479">
        <v>0</v>
      </c>
      <c r="R16" s="479">
        <f t="shared" si="3"/>
        <v>0</v>
      </c>
      <c r="S16" s="584">
        <f t="shared" si="4"/>
        <v>0</v>
      </c>
    </row>
    <row r="17" spans="1:21" s="77" customFormat="1" ht="16.149999999999999" customHeight="1" x14ac:dyDescent="0.25">
      <c r="A17" s="5">
        <v>7</v>
      </c>
      <c r="B17" s="9" t="s">
        <v>868</v>
      </c>
      <c r="C17" s="479">
        <v>0</v>
      </c>
      <c r="D17" s="479">
        <v>0</v>
      </c>
      <c r="E17" s="479">
        <v>0</v>
      </c>
      <c r="F17" s="479">
        <f t="shared" si="0"/>
        <v>0</v>
      </c>
      <c r="G17" s="479">
        <v>0</v>
      </c>
      <c r="H17" s="479">
        <v>0</v>
      </c>
      <c r="I17" s="479">
        <v>0</v>
      </c>
      <c r="J17" s="479">
        <f t="shared" si="1"/>
        <v>0</v>
      </c>
      <c r="K17" s="479">
        <v>0</v>
      </c>
      <c r="L17" s="479">
        <v>0</v>
      </c>
      <c r="M17" s="479">
        <v>0</v>
      </c>
      <c r="N17" s="479">
        <f t="shared" si="2"/>
        <v>0</v>
      </c>
      <c r="O17" s="479">
        <v>0</v>
      </c>
      <c r="P17" s="479">
        <v>0</v>
      </c>
      <c r="Q17" s="479">
        <v>0</v>
      </c>
      <c r="R17" s="479">
        <f t="shared" si="3"/>
        <v>0</v>
      </c>
      <c r="S17" s="584">
        <f t="shared" si="4"/>
        <v>0</v>
      </c>
    </row>
    <row r="18" spans="1:21" x14ac:dyDescent="0.25">
      <c r="A18" s="5">
        <v>8</v>
      </c>
      <c r="B18" s="9" t="s">
        <v>869</v>
      </c>
      <c r="C18" s="479">
        <v>0</v>
      </c>
      <c r="D18" s="479">
        <v>0</v>
      </c>
      <c r="E18" s="479">
        <v>0</v>
      </c>
      <c r="F18" s="479">
        <f t="shared" si="0"/>
        <v>0</v>
      </c>
      <c r="G18" s="479">
        <v>0</v>
      </c>
      <c r="H18" s="479">
        <v>0</v>
      </c>
      <c r="I18" s="479">
        <v>0</v>
      </c>
      <c r="J18" s="479">
        <f t="shared" si="1"/>
        <v>0</v>
      </c>
      <c r="K18" s="479">
        <v>0</v>
      </c>
      <c r="L18" s="479">
        <v>0</v>
      </c>
      <c r="M18" s="479">
        <v>0</v>
      </c>
      <c r="N18" s="479">
        <f t="shared" si="2"/>
        <v>0</v>
      </c>
      <c r="O18" s="479">
        <v>0</v>
      </c>
      <c r="P18" s="479">
        <v>0</v>
      </c>
      <c r="Q18" s="479">
        <v>0</v>
      </c>
      <c r="R18" s="479">
        <f t="shared" si="3"/>
        <v>0</v>
      </c>
      <c r="S18" s="584">
        <f t="shared" si="4"/>
        <v>0</v>
      </c>
    </row>
    <row r="19" spans="1:21" x14ac:dyDescent="0.25">
      <c r="A19" s="5">
        <v>9</v>
      </c>
      <c r="B19" s="9" t="s">
        <v>870</v>
      </c>
      <c r="C19" s="479">
        <v>0</v>
      </c>
      <c r="D19" s="479">
        <v>0</v>
      </c>
      <c r="E19" s="479">
        <v>0</v>
      </c>
      <c r="F19" s="479">
        <f t="shared" si="0"/>
        <v>0</v>
      </c>
      <c r="G19" s="479">
        <v>0</v>
      </c>
      <c r="H19" s="479">
        <v>0</v>
      </c>
      <c r="I19" s="479">
        <v>0</v>
      </c>
      <c r="J19" s="479">
        <f t="shared" si="1"/>
        <v>0</v>
      </c>
      <c r="K19" s="479">
        <v>0</v>
      </c>
      <c r="L19" s="479">
        <v>0</v>
      </c>
      <c r="M19" s="479">
        <v>0</v>
      </c>
      <c r="N19" s="479">
        <f t="shared" si="2"/>
        <v>0</v>
      </c>
      <c r="O19" s="479">
        <v>0</v>
      </c>
      <c r="P19" s="479">
        <v>0</v>
      </c>
      <c r="Q19" s="479">
        <v>0</v>
      </c>
      <c r="R19" s="479">
        <f t="shared" si="3"/>
        <v>0</v>
      </c>
      <c r="S19" s="584">
        <f t="shared" si="4"/>
        <v>0</v>
      </c>
    </row>
    <row r="20" spans="1:21" x14ac:dyDescent="0.25">
      <c r="A20" s="5">
        <v>10</v>
      </c>
      <c r="B20" s="9" t="s">
        <v>871</v>
      </c>
      <c r="C20" s="479">
        <v>0</v>
      </c>
      <c r="D20" s="479">
        <v>0</v>
      </c>
      <c r="E20" s="479">
        <v>0</v>
      </c>
      <c r="F20" s="479">
        <f t="shared" si="0"/>
        <v>0</v>
      </c>
      <c r="G20" s="479">
        <v>0</v>
      </c>
      <c r="H20" s="479">
        <v>0</v>
      </c>
      <c r="I20" s="479">
        <v>0</v>
      </c>
      <c r="J20" s="479">
        <f t="shared" si="1"/>
        <v>0</v>
      </c>
      <c r="K20" s="479">
        <v>0</v>
      </c>
      <c r="L20" s="479">
        <v>0</v>
      </c>
      <c r="M20" s="479">
        <v>0</v>
      </c>
      <c r="N20" s="479">
        <f t="shared" si="2"/>
        <v>0</v>
      </c>
      <c r="O20" s="479">
        <v>0</v>
      </c>
      <c r="P20" s="479">
        <v>0</v>
      </c>
      <c r="Q20" s="479">
        <v>0</v>
      </c>
      <c r="R20" s="479">
        <f t="shared" si="3"/>
        <v>0</v>
      </c>
      <c r="S20" s="584">
        <f t="shared" si="4"/>
        <v>0</v>
      </c>
    </row>
    <row r="21" spans="1:21" x14ac:dyDescent="0.25">
      <c r="A21" s="5">
        <v>11</v>
      </c>
      <c r="B21" s="9" t="s">
        <v>872</v>
      </c>
      <c r="C21" s="479">
        <v>0</v>
      </c>
      <c r="D21" s="479">
        <v>0</v>
      </c>
      <c r="E21" s="479">
        <v>0</v>
      </c>
      <c r="F21" s="479">
        <f t="shared" si="0"/>
        <v>0</v>
      </c>
      <c r="G21" s="479">
        <v>0</v>
      </c>
      <c r="H21" s="479">
        <v>0</v>
      </c>
      <c r="I21" s="479">
        <v>0</v>
      </c>
      <c r="J21" s="479">
        <f t="shared" si="1"/>
        <v>0</v>
      </c>
      <c r="K21" s="479">
        <v>0</v>
      </c>
      <c r="L21" s="479">
        <v>0</v>
      </c>
      <c r="M21" s="479">
        <v>0</v>
      </c>
      <c r="N21" s="479">
        <f t="shared" si="2"/>
        <v>0</v>
      </c>
      <c r="O21" s="479">
        <v>0</v>
      </c>
      <c r="P21" s="479">
        <v>0</v>
      </c>
      <c r="Q21" s="479">
        <v>0</v>
      </c>
      <c r="R21" s="479">
        <f t="shared" si="3"/>
        <v>0</v>
      </c>
      <c r="S21" s="584">
        <f t="shared" si="4"/>
        <v>0</v>
      </c>
    </row>
    <row r="22" spans="1:21" x14ac:dyDescent="0.25">
      <c r="A22" s="279" t="s">
        <v>15</v>
      </c>
      <c r="B22" s="78"/>
      <c r="C22" s="281">
        <f>SUM(C11:C21)</f>
        <v>0</v>
      </c>
      <c r="D22" s="281">
        <f t="shared" ref="D22:R22" si="5">SUM(D11:D21)</f>
        <v>0</v>
      </c>
      <c r="E22" s="281"/>
      <c r="F22" s="281">
        <f t="shared" si="5"/>
        <v>0</v>
      </c>
      <c r="G22" s="281">
        <f t="shared" si="5"/>
        <v>0</v>
      </c>
      <c r="H22" s="281">
        <f t="shared" si="5"/>
        <v>0</v>
      </c>
      <c r="I22" s="281"/>
      <c r="J22" s="281">
        <f t="shared" si="5"/>
        <v>0</v>
      </c>
      <c r="K22" s="281">
        <f t="shared" si="5"/>
        <v>0</v>
      </c>
      <c r="L22" s="281">
        <f t="shared" si="5"/>
        <v>0</v>
      </c>
      <c r="M22" s="281"/>
      <c r="N22" s="281">
        <f t="shared" si="5"/>
        <v>0</v>
      </c>
      <c r="O22" s="281">
        <f t="shared" si="5"/>
        <v>0</v>
      </c>
      <c r="P22" s="281">
        <f t="shared" si="5"/>
        <v>0</v>
      </c>
      <c r="Q22" s="281"/>
      <c r="R22" s="281">
        <f t="shared" si="5"/>
        <v>0</v>
      </c>
      <c r="S22" s="585">
        <f>SUM(S11:S21)</f>
        <v>0</v>
      </c>
    </row>
    <row r="23" spans="1:21" x14ac:dyDescent="0.25">
      <c r="A23" s="280" t="s">
        <v>501</v>
      </c>
      <c r="B23" s="79"/>
      <c r="C23" s="79"/>
      <c r="D23" s="79"/>
      <c r="E23" s="79"/>
      <c r="F23" s="79"/>
      <c r="G23" s="79"/>
      <c r="H23" s="79"/>
      <c r="I23" s="79"/>
      <c r="J23" s="79"/>
      <c r="K23" s="79"/>
      <c r="L23" s="79"/>
      <c r="M23" s="79"/>
      <c r="N23" s="79"/>
      <c r="O23" s="79"/>
      <c r="P23" s="79"/>
      <c r="Q23" s="79"/>
      <c r="R23" s="79"/>
      <c r="S23" s="79"/>
    </row>
    <row r="24" spans="1:21" x14ac:dyDescent="0.25">
      <c r="A24" s="280"/>
      <c r="B24" s="280"/>
      <c r="C24" s="79"/>
      <c r="D24" s="79"/>
      <c r="E24" s="79"/>
      <c r="F24" s="79"/>
      <c r="G24" s="79"/>
      <c r="H24" s="79"/>
      <c r="I24" s="79"/>
      <c r="J24" s="79"/>
      <c r="K24" s="79"/>
      <c r="L24" s="79"/>
      <c r="M24" s="79"/>
      <c r="N24" s="79"/>
      <c r="O24" s="79"/>
      <c r="P24" s="79"/>
      <c r="Q24" s="79"/>
      <c r="R24" s="79"/>
      <c r="S24" s="79"/>
    </row>
    <row r="25" spans="1:21" x14ac:dyDescent="0.25">
      <c r="A25" s="280"/>
      <c r="B25" s="79"/>
      <c r="C25" s="79"/>
      <c r="D25" s="79"/>
      <c r="E25" s="79"/>
      <c r="F25" s="79"/>
      <c r="G25" s="79"/>
      <c r="H25" s="79"/>
      <c r="I25" s="79"/>
      <c r="J25" s="79"/>
      <c r="K25" s="79"/>
      <c r="L25" s="79"/>
      <c r="M25" s="79"/>
      <c r="N25" s="79"/>
      <c r="O25" s="79"/>
      <c r="P25" s="79"/>
      <c r="Q25" s="79"/>
      <c r="R25" s="79"/>
      <c r="S25" s="79"/>
    </row>
    <row r="26" spans="1:21" x14ac:dyDescent="0.25">
      <c r="A26" s="280"/>
      <c r="B26" s="79"/>
      <c r="C26" s="79"/>
      <c r="D26" s="79"/>
      <c r="E26" s="79"/>
      <c r="F26" s="79"/>
      <c r="G26" s="79"/>
      <c r="H26" s="79"/>
      <c r="I26" s="79"/>
      <c r="J26" s="79"/>
      <c r="K26" s="79"/>
      <c r="L26" s="79"/>
      <c r="M26" s="79"/>
      <c r="N26" s="79"/>
      <c r="O26" s="79"/>
      <c r="P26" s="79"/>
      <c r="Q26" s="79"/>
      <c r="R26" s="79"/>
      <c r="S26" s="79"/>
    </row>
    <row r="27" spans="1:21" x14ac:dyDescent="0.25">
      <c r="A27" s="280"/>
      <c r="B27" s="79"/>
      <c r="C27" s="79"/>
      <c r="D27" s="79"/>
      <c r="E27" s="79"/>
      <c r="F27" s="79"/>
      <c r="G27" s="79"/>
      <c r="H27" s="79"/>
      <c r="I27" s="79"/>
      <c r="J27" s="79"/>
      <c r="K27" s="79"/>
      <c r="L27" s="79"/>
      <c r="M27" s="79"/>
      <c r="N27" s="79"/>
      <c r="O27" s="79"/>
      <c r="P27" s="79"/>
      <c r="Q27" s="79"/>
      <c r="R27" s="79"/>
      <c r="S27" s="79"/>
    </row>
    <row r="28" spans="1:21" s="15" customFormat="1" x14ac:dyDescent="0.2">
      <c r="A28" s="14" t="s">
        <v>10</v>
      </c>
      <c r="G28" s="14"/>
      <c r="H28" s="14"/>
      <c r="J28" s="347"/>
      <c r="K28" s="14"/>
      <c r="L28" s="14"/>
      <c r="M28" s="14"/>
      <c r="N28" s="14"/>
      <c r="O28" s="14"/>
      <c r="P28" s="14"/>
      <c r="Q28" s="14"/>
      <c r="R28" s="344"/>
      <c r="S28" s="424" t="s">
        <v>11</v>
      </c>
      <c r="T28" s="347"/>
      <c r="U28" s="347"/>
    </row>
    <row r="29" spans="1:21" s="15" customFormat="1" x14ac:dyDescent="0.2">
      <c r="J29" s="14"/>
      <c r="K29" s="35"/>
      <c r="L29" s="35"/>
      <c r="M29" s="35"/>
      <c r="N29" s="35"/>
      <c r="O29" s="35"/>
      <c r="P29" s="35"/>
      <c r="Q29" s="35"/>
      <c r="R29" s="35"/>
      <c r="S29" s="424" t="s">
        <v>877</v>
      </c>
      <c r="T29" s="347"/>
      <c r="U29" s="347"/>
    </row>
    <row r="30" spans="1:21" s="15" customFormat="1" x14ac:dyDescent="0.2">
      <c r="J30" s="35"/>
      <c r="K30" s="35"/>
      <c r="L30" s="35"/>
      <c r="M30" s="35"/>
      <c r="N30" s="35"/>
      <c r="O30" s="35"/>
      <c r="P30" s="35"/>
      <c r="Q30" s="35"/>
      <c r="R30" s="35"/>
      <c r="S30" s="424" t="s">
        <v>878</v>
      </c>
      <c r="T30" s="347"/>
      <c r="U30" s="347"/>
    </row>
    <row r="31" spans="1:21" s="15" customFormat="1" ht="12.75" x14ac:dyDescent="0.2">
      <c r="A31" s="14"/>
      <c r="B31" s="14"/>
      <c r="K31" s="14"/>
      <c r="L31" s="14"/>
      <c r="M31" s="14"/>
      <c r="N31" s="14"/>
      <c r="O31" s="14"/>
      <c r="P31" s="339" t="s">
        <v>82</v>
      </c>
      <c r="Q31" s="339"/>
      <c r="R31" s="339"/>
    </row>
  </sheetData>
  <mergeCells count="10">
    <mergeCell ref="A8:A9"/>
    <mergeCell ref="B8:B9"/>
    <mergeCell ref="C8:F8"/>
    <mergeCell ref="G8:J8"/>
    <mergeCell ref="K8:N8"/>
    <mergeCell ref="S8:S9"/>
    <mergeCell ref="O8:R8"/>
    <mergeCell ref="Q1:R1"/>
    <mergeCell ref="B4:T4"/>
    <mergeCell ref="G2:M2"/>
  </mergeCells>
  <phoneticPr fontId="0" type="noConversion"/>
  <printOptions horizontalCentered="1" verticalCentered="1"/>
  <pageMargins left="0.70866141732283505" right="0.70866141732283505" top="0.23622047244094499" bottom="0" header="0.31496062992126" footer="0.31496062992126"/>
  <pageSetup paperSize="9" scale="58"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3"/>
  <sheetViews>
    <sheetView view="pageBreakPreview" zoomScale="70" zoomScaleNormal="90" zoomScaleSheetLayoutView="70" workbookViewId="0">
      <selection activeCell="C22" sqref="C22:D22"/>
    </sheetView>
  </sheetViews>
  <sheetFormatPr defaultRowHeight="15" x14ac:dyDescent="0.25"/>
  <cols>
    <col min="1" max="1" width="9.140625" style="72"/>
    <col min="2" max="2" width="21.42578125" style="72" bestFit="1" customWidth="1"/>
    <col min="3" max="4" width="6.28515625" style="72" bestFit="1" customWidth="1"/>
    <col min="5" max="5" width="5.28515625" style="72" bestFit="1" customWidth="1"/>
    <col min="6" max="6" width="10" style="72" bestFit="1" customWidth="1"/>
    <col min="7" max="7" width="7" style="72" customWidth="1"/>
    <col min="8" max="8" width="7.42578125" style="72" bestFit="1" customWidth="1"/>
    <col min="9" max="9" width="6.28515625" style="72" bestFit="1" customWidth="1"/>
    <col min="10" max="10" width="7.140625" style="72" customWidth="1"/>
    <col min="11" max="11" width="6.85546875" style="72" customWidth="1"/>
    <col min="12" max="13" width="10" style="72" bestFit="1" customWidth="1"/>
    <col min="14" max="14" width="7.42578125" style="72" bestFit="1" customWidth="1"/>
    <col min="15" max="15" width="6.28515625" style="72" bestFit="1" customWidth="1"/>
    <col min="16" max="17" width="7.140625" style="72" bestFit="1" customWidth="1"/>
    <col min="18" max="19" width="10" style="72" bestFit="1" customWidth="1"/>
    <col min="20" max="21" width="6.7109375" style="72" bestFit="1" customWidth="1"/>
    <col min="22" max="23" width="7.140625" style="72" bestFit="1" customWidth="1"/>
    <col min="24" max="25" width="10" style="72" bestFit="1" customWidth="1"/>
    <col min="26" max="26" width="6.7109375" style="72" bestFit="1" customWidth="1"/>
    <col min="27" max="27" width="6.28515625" style="72" bestFit="1" customWidth="1"/>
    <col min="28" max="29" width="7.140625" style="72" bestFit="1" customWidth="1"/>
    <col min="30" max="31" width="10" style="72" bestFit="1" customWidth="1"/>
    <col min="32" max="32" width="9" style="72" customWidth="1"/>
    <col min="33" max="16384" width="9.140625" style="72"/>
  </cols>
  <sheetData>
    <row r="1" spans="1:34" s="15" customFormat="1" ht="15.75" x14ac:dyDescent="0.25">
      <c r="C1" s="44"/>
      <c r="D1" s="44"/>
      <c r="E1" s="44"/>
      <c r="F1" s="44"/>
      <c r="G1" s="44"/>
      <c r="H1" s="44"/>
      <c r="I1" s="44"/>
      <c r="J1" s="44"/>
      <c r="K1" s="105" t="s">
        <v>0</v>
      </c>
      <c r="L1" s="105"/>
      <c r="M1" s="105"/>
      <c r="N1" s="44"/>
      <c r="AA1" s="40"/>
      <c r="AB1" s="40"/>
      <c r="AC1" s="40"/>
      <c r="AD1" s="40"/>
      <c r="AE1" s="1012" t="s">
        <v>553</v>
      </c>
      <c r="AF1" s="1012"/>
      <c r="AG1" s="1012"/>
      <c r="AH1" s="1012"/>
    </row>
    <row r="2" spans="1:34" s="15" customFormat="1" ht="20.25" x14ac:dyDescent="0.3">
      <c r="E2" s="666" t="s">
        <v>651</v>
      </c>
      <c r="F2" s="666"/>
      <c r="G2" s="666"/>
      <c r="H2" s="666"/>
      <c r="I2" s="666"/>
      <c r="J2" s="666"/>
      <c r="K2" s="666"/>
      <c r="L2" s="666"/>
      <c r="M2" s="666"/>
      <c r="N2" s="666"/>
      <c r="O2" s="666"/>
      <c r="P2" s="666"/>
      <c r="Q2" s="666"/>
      <c r="R2" s="666"/>
      <c r="S2" s="666"/>
      <c r="T2" s="666"/>
      <c r="U2" s="666"/>
      <c r="V2" s="666"/>
    </row>
    <row r="3" spans="1:34" s="15" customFormat="1" ht="20.25" x14ac:dyDescent="0.3">
      <c r="J3" s="43"/>
      <c r="K3" s="43"/>
      <c r="L3" s="43"/>
      <c r="M3" s="43"/>
      <c r="N3" s="43"/>
      <c r="O3" s="43"/>
      <c r="P3" s="43"/>
      <c r="Q3" s="43"/>
      <c r="R3" s="43"/>
      <c r="S3" s="43"/>
      <c r="T3" s="43"/>
      <c r="U3" s="43"/>
      <c r="V3" s="43"/>
    </row>
    <row r="4" spans="1:34" ht="15.75" x14ac:dyDescent="0.25">
      <c r="C4" s="667" t="s">
        <v>743</v>
      </c>
      <c r="D4" s="667"/>
      <c r="E4" s="667"/>
      <c r="F4" s="667"/>
      <c r="G4" s="667"/>
      <c r="H4" s="667"/>
      <c r="I4" s="667"/>
      <c r="J4" s="667"/>
      <c r="K4" s="667"/>
      <c r="L4" s="667"/>
      <c r="M4" s="667"/>
      <c r="N4" s="667"/>
      <c r="O4" s="667"/>
      <c r="P4" s="667"/>
      <c r="Q4" s="667"/>
      <c r="R4" s="667"/>
      <c r="S4" s="667"/>
      <c r="T4" s="667"/>
      <c r="U4" s="667"/>
      <c r="V4" s="667"/>
      <c r="W4" s="667"/>
      <c r="X4" s="46"/>
      <c r="Y4" s="46"/>
      <c r="Z4" s="109"/>
      <c r="AA4" s="109"/>
      <c r="AB4" s="109"/>
      <c r="AC4" s="109"/>
      <c r="AD4" s="109"/>
      <c r="AE4" s="109"/>
      <c r="AF4" s="105"/>
      <c r="AG4" s="105"/>
    </row>
    <row r="5" spans="1:34" x14ac:dyDescent="0.25">
      <c r="C5" s="73"/>
      <c r="D5" s="73"/>
      <c r="E5" s="73"/>
      <c r="F5" s="73"/>
      <c r="G5" s="73"/>
      <c r="H5" s="73"/>
      <c r="I5" s="73"/>
      <c r="J5" s="73"/>
      <c r="Q5" s="73"/>
      <c r="R5" s="73"/>
      <c r="S5" s="73"/>
      <c r="T5" s="73"/>
      <c r="U5" s="73"/>
      <c r="V5" s="73"/>
      <c r="W5" s="73"/>
      <c r="X5" s="73"/>
      <c r="Y5" s="73"/>
      <c r="Z5" s="73"/>
      <c r="AA5" s="73"/>
      <c r="AB5" s="73"/>
      <c r="AC5" s="73"/>
      <c r="AD5" s="73"/>
      <c r="AE5" s="73"/>
      <c r="AF5" s="73"/>
      <c r="AG5" s="73"/>
    </row>
    <row r="6" spans="1:34" x14ac:dyDescent="0.25">
      <c r="A6" s="76" t="s">
        <v>873</v>
      </c>
      <c r="B6" s="84"/>
    </row>
    <row r="7" spans="1:34" x14ac:dyDescent="0.25">
      <c r="B7" s="75"/>
    </row>
    <row r="8" spans="1:34" s="76" customFormat="1" ht="41.25" customHeight="1" x14ac:dyDescent="0.25">
      <c r="A8" s="650" t="s">
        <v>1</v>
      </c>
      <c r="B8" s="1004" t="s">
        <v>2</v>
      </c>
      <c r="C8" s="1009" t="s">
        <v>108</v>
      </c>
      <c r="D8" s="1009"/>
      <c r="E8" s="1009"/>
      <c r="F8" s="1009"/>
      <c r="G8" s="1009"/>
      <c r="H8" s="1009"/>
      <c r="I8" s="1006" t="s">
        <v>694</v>
      </c>
      <c r="J8" s="1007"/>
      <c r="K8" s="1007"/>
      <c r="L8" s="1007"/>
      <c r="M8" s="1007"/>
      <c r="N8" s="1010"/>
      <c r="O8" s="1006" t="s">
        <v>196</v>
      </c>
      <c r="P8" s="1007"/>
      <c r="Q8" s="1007"/>
      <c r="R8" s="1007"/>
      <c r="S8" s="1007"/>
      <c r="T8" s="1010"/>
      <c r="U8" s="1009" t="s">
        <v>107</v>
      </c>
      <c r="V8" s="1009"/>
      <c r="W8" s="1009"/>
      <c r="X8" s="1009"/>
      <c r="Y8" s="1009"/>
      <c r="Z8" s="1009"/>
      <c r="AA8" s="1013" t="s">
        <v>233</v>
      </c>
      <c r="AB8" s="1014"/>
      <c r="AC8" s="1014"/>
      <c r="AD8" s="1014"/>
      <c r="AE8" s="1014"/>
      <c r="AF8" s="1015"/>
    </row>
    <row r="9" spans="1:34" s="77" customFormat="1" ht="84.75" customHeight="1" x14ac:dyDescent="0.25">
      <c r="A9" s="650"/>
      <c r="B9" s="1005"/>
      <c r="C9" s="445" t="s">
        <v>92</v>
      </c>
      <c r="D9" s="445" t="s">
        <v>96</v>
      </c>
      <c r="E9" s="445" t="s">
        <v>97</v>
      </c>
      <c r="F9" s="445" t="s">
        <v>364</v>
      </c>
      <c r="G9" s="445" t="s">
        <v>893</v>
      </c>
      <c r="H9" s="445" t="s">
        <v>15</v>
      </c>
      <c r="I9" s="445" t="s">
        <v>92</v>
      </c>
      <c r="J9" s="445" t="s">
        <v>96</v>
      </c>
      <c r="K9" s="445" t="s">
        <v>97</v>
      </c>
      <c r="L9" s="445" t="s">
        <v>364</v>
      </c>
      <c r="M9" s="445" t="s">
        <v>234</v>
      </c>
      <c r="N9" s="445" t="s">
        <v>15</v>
      </c>
      <c r="O9" s="445" t="s">
        <v>92</v>
      </c>
      <c r="P9" s="445" t="s">
        <v>96</v>
      </c>
      <c r="Q9" s="445" t="s">
        <v>97</v>
      </c>
      <c r="R9" s="445" t="s">
        <v>364</v>
      </c>
      <c r="S9" s="445" t="s">
        <v>234</v>
      </c>
      <c r="T9" s="445" t="s">
        <v>15</v>
      </c>
      <c r="U9" s="445" t="s">
        <v>235</v>
      </c>
      <c r="V9" s="445" t="s">
        <v>236</v>
      </c>
      <c r="W9" s="445" t="s">
        <v>237</v>
      </c>
      <c r="X9" s="445" t="s">
        <v>364</v>
      </c>
      <c r="Y9" s="445" t="s">
        <v>234</v>
      </c>
      <c r="Z9" s="445" t="s">
        <v>89</v>
      </c>
      <c r="AA9" s="445" t="s">
        <v>92</v>
      </c>
      <c r="AB9" s="445" t="s">
        <v>96</v>
      </c>
      <c r="AC9" s="445" t="s">
        <v>237</v>
      </c>
      <c r="AD9" s="445" t="s">
        <v>364</v>
      </c>
      <c r="AE9" s="445" t="s">
        <v>234</v>
      </c>
      <c r="AF9" s="445" t="s">
        <v>15</v>
      </c>
    </row>
    <row r="10" spans="1:34" s="152" customFormat="1" ht="16.149999999999999" customHeight="1" x14ac:dyDescent="0.25">
      <c r="A10" s="64">
        <v>1</v>
      </c>
      <c r="B10" s="150">
        <v>2</v>
      </c>
      <c r="C10" s="150">
        <v>3</v>
      </c>
      <c r="D10" s="151">
        <v>4</v>
      </c>
      <c r="E10" s="151">
        <v>5</v>
      </c>
      <c r="F10" s="151">
        <v>6</v>
      </c>
      <c r="G10" s="151">
        <v>7</v>
      </c>
      <c r="H10" s="151">
        <v>9</v>
      </c>
      <c r="I10" s="151">
        <v>10</v>
      </c>
      <c r="J10" s="151">
        <v>11</v>
      </c>
      <c r="K10" s="151">
        <v>12</v>
      </c>
      <c r="L10" s="151">
        <v>13</v>
      </c>
      <c r="M10" s="151">
        <v>14</v>
      </c>
      <c r="N10" s="151">
        <v>16</v>
      </c>
      <c r="O10" s="151">
        <v>17</v>
      </c>
      <c r="P10" s="151">
        <v>18</v>
      </c>
      <c r="Q10" s="151">
        <v>19</v>
      </c>
      <c r="R10" s="151">
        <v>20</v>
      </c>
      <c r="S10" s="151">
        <v>21</v>
      </c>
      <c r="T10" s="151">
        <v>23</v>
      </c>
      <c r="U10" s="151">
        <v>24</v>
      </c>
      <c r="V10" s="151">
        <v>25</v>
      </c>
      <c r="W10" s="151">
        <v>26</v>
      </c>
      <c r="X10" s="151">
        <v>27</v>
      </c>
      <c r="Y10" s="151">
        <v>28</v>
      </c>
      <c r="Z10" s="151">
        <v>30</v>
      </c>
      <c r="AA10" s="151">
        <v>31</v>
      </c>
      <c r="AB10" s="151">
        <v>32</v>
      </c>
      <c r="AC10" s="151">
        <v>33</v>
      </c>
      <c r="AD10" s="151">
        <v>34</v>
      </c>
      <c r="AE10" s="151">
        <v>35</v>
      </c>
      <c r="AF10" s="151">
        <v>37</v>
      </c>
    </row>
    <row r="11" spans="1:34" x14ac:dyDescent="0.25">
      <c r="A11" s="112">
        <v>1</v>
      </c>
      <c r="B11" s="9" t="s">
        <v>862</v>
      </c>
      <c r="C11" s="112">
        <f>'AT3A_cvrg(Insti)_PY'!C12+'AT3B_cvrg(Insti)_UPY '!C12+'AT3C_cvrg(Insti)_UPY '!C12</f>
        <v>1028</v>
      </c>
      <c r="D11" s="112">
        <f>'AT3A_cvrg(Insti)_PY'!D12+'AT3B_cvrg(Insti)_UPY '!D12+'AT3C_cvrg(Insti)_UPY '!D12</f>
        <v>907</v>
      </c>
      <c r="E11" s="78">
        <v>0</v>
      </c>
      <c r="F11" s="112">
        <f>'AT3A_cvrg(Insti)_PY'!E12+'AT3B_cvrg(Insti)_UPY '!E12+'AT3C_cvrg(Insti)_UPY '!E12</f>
        <v>44</v>
      </c>
      <c r="G11" s="112">
        <v>0</v>
      </c>
      <c r="H11" s="112">
        <f>F11+D11+C11</f>
        <v>1979</v>
      </c>
      <c r="I11" s="112">
        <v>1030</v>
      </c>
      <c r="J11" s="112">
        <v>917</v>
      </c>
      <c r="K11" s="112">
        <v>0</v>
      </c>
      <c r="L11" s="112">
        <v>107</v>
      </c>
      <c r="M11" s="112">
        <v>0</v>
      </c>
      <c r="N11" s="112">
        <f t="shared" ref="N11:N21" si="0">M11+L11+K11+J11+I11</f>
        <v>2054</v>
      </c>
      <c r="O11" s="112">
        <v>0</v>
      </c>
      <c r="P11" s="112">
        <v>0</v>
      </c>
      <c r="Q11" s="112">
        <v>0</v>
      </c>
      <c r="R11" s="112">
        <v>0</v>
      </c>
      <c r="S11" s="112">
        <v>0</v>
      </c>
      <c r="T11" s="112">
        <v>0</v>
      </c>
      <c r="U11" s="478">
        <v>0</v>
      </c>
      <c r="V11" s="478">
        <v>0</v>
      </c>
      <c r="W11" s="478">
        <v>0</v>
      </c>
      <c r="X11" s="478">
        <v>0</v>
      </c>
      <c r="Y11" s="478">
        <v>0</v>
      </c>
      <c r="Z11" s="478">
        <f>SUM(U11:Y11)</f>
        <v>0</v>
      </c>
      <c r="AA11" s="112">
        <v>0</v>
      </c>
      <c r="AB11" s="112">
        <v>0</v>
      </c>
      <c r="AC11" s="112">
        <v>0</v>
      </c>
      <c r="AD11" s="112">
        <v>0</v>
      </c>
      <c r="AE11" s="112">
        <v>0</v>
      </c>
      <c r="AF11" s="112">
        <v>0</v>
      </c>
    </row>
    <row r="12" spans="1:34" x14ac:dyDescent="0.25">
      <c r="A12" s="112">
        <v>2</v>
      </c>
      <c r="B12" s="9" t="s">
        <v>863</v>
      </c>
      <c r="C12" s="112">
        <f>'AT3A_cvrg(Insti)_PY'!C13+'AT3B_cvrg(Insti)_UPY '!C13+'AT3C_cvrg(Insti)_UPY '!C13</f>
        <v>650</v>
      </c>
      <c r="D12" s="112">
        <f>'AT3A_cvrg(Insti)_PY'!D13+'AT3B_cvrg(Insti)_UPY '!D13+'AT3C_cvrg(Insti)_UPY '!D13</f>
        <v>256</v>
      </c>
      <c r="E12" s="78">
        <v>0</v>
      </c>
      <c r="F12" s="112">
        <f>'AT3A_cvrg(Insti)_PY'!E13+'AT3B_cvrg(Insti)_UPY '!E13+'AT3C_cvrg(Insti)_UPY '!E13</f>
        <v>31</v>
      </c>
      <c r="G12" s="112">
        <v>0</v>
      </c>
      <c r="H12" s="112">
        <f t="shared" ref="H12:H21" si="1">F12+D12+C12</f>
        <v>937</v>
      </c>
      <c r="I12" s="112">
        <v>650</v>
      </c>
      <c r="J12" s="112">
        <v>258</v>
      </c>
      <c r="K12" s="112">
        <v>0</v>
      </c>
      <c r="L12" s="112">
        <v>51</v>
      </c>
      <c r="M12" s="112">
        <v>0</v>
      </c>
      <c r="N12" s="112">
        <f t="shared" si="0"/>
        <v>959</v>
      </c>
      <c r="O12" s="112">
        <v>0</v>
      </c>
      <c r="P12" s="112">
        <v>0</v>
      </c>
      <c r="Q12" s="112">
        <v>0</v>
      </c>
      <c r="R12" s="112">
        <v>0</v>
      </c>
      <c r="S12" s="112">
        <v>0</v>
      </c>
      <c r="T12" s="112">
        <v>0</v>
      </c>
      <c r="U12" s="478">
        <v>0</v>
      </c>
      <c r="V12" s="478">
        <v>0</v>
      </c>
      <c r="W12" s="478">
        <v>0</v>
      </c>
      <c r="X12" s="478">
        <v>0</v>
      </c>
      <c r="Y12" s="478">
        <v>0</v>
      </c>
      <c r="Z12" s="478">
        <f t="shared" ref="Z12:Z21" si="2">SUM(U12:Y12)</f>
        <v>0</v>
      </c>
      <c r="AA12" s="112">
        <v>0</v>
      </c>
      <c r="AB12" s="112">
        <v>0</v>
      </c>
      <c r="AC12" s="112">
        <v>0</v>
      </c>
      <c r="AD12" s="112">
        <v>0</v>
      </c>
      <c r="AE12" s="112">
        <v>0</v>
      </c>
      <c r="AF12" s="112">
        <v>0</v>
      </c>
    </row>
    <row r="13" spans="1:34" x14ac:dyDescent="0.25">
      <c r="A13" s="112">
        <v>3</v>
      </c>
      <c r="B13" s="9" t="s">
        <v>864</v>
      </c>
      <c r="C13" s="112">
        <f>'AT3A_cvrg(Insti)_PY'!C14+'AT3B_cvrg(Insti)_UPY '!C14+'AT3C_cvrg(Insti)_UPY '!C14</f>
        <v>783</v>
      </c>
      <c r="D13" s="112">
        <f>'AT3A_cvrg(Insti)_PY'!D14+'AT3B_cvrg(Insti)_UPY '!D14+'AT3C_cvrg(Insti)_UPY '!D14</f>
        <v>604</v>
      </c>
      <c r="E13" s="78">
        <v>0</v>
      </c>
      <c r="F13" s="112">
        <f>'AT3A_cvrg(Insti)_PY'!E14+'AT3B_cvrg(Insti)_UPY '!E14+'AT3C_cvrg(Insti)_UPY '!E14</f>
        <v>74</v>
      </c>
      <c r="G13" s="112">
        <v>0</v>
      </c>
      <c r="H13" s="112">
        <f t="shared" si="1"/>
        <v>1461</v>
      </c>
      <c r="I13" s="112">
        <v>818</v>
      </c>
      <c r="J13" s="112">
        <v>647</v>
      </c>
      <c r="K13" s="112">
        <v>0</v>
      </c>
      <c r="L13" s="112">
        <v>159</v>
      </c>
      <c r="M13" s="112">
        <v>0</v>
      </c>
      <c r="N13" s="112">
        <f t="shared" si="0"/>
        <v>1624</v>
      </c>
      <c r="O13" s="112">
        <v>0</v>
      </c>
      <c r="P13" s="112">
        <v>0</v>
      </c>
      <c r="Q13" s="112">
        <v>0</v>
      </c>
      <c r="R13" s="112">
        <v>0</v>
      </c>
      <c r="S13" s="112">
        <v>0</v>
      </c>
      <c r="T13" s="112">
        <v>0</v>
      </c>
      <c r="U13" s="478">
        <v>0</v>
      </c>
      <c r="V13" s="478">
        <v>0</v>
      </c>
      <c r="W13" s="478">
        <v>1</v>
      </c>
      <c r="X13" s="478">
        <v>0</v>
      </c>
      <c r="Y13" s="478">
        <v>0</v>
      </c>
      <c r="Z13" s="478">
        <f t="shared" si="2"/>
        <v>1</v>
      </c>
      <c r="AA13" s="112">
        <v>0</v>
      </c>
      <c r="AB13" s="112">
        <v>0</v>
      </c>
      <c r="AC13" s="112">
        <v>0</v>
      </c>
      <c r="AD13" s="112">
        <v>0</v>
      </c>
      <c r="AE13" s="112">
        <v>0</v>
      </c>
      <c r="AF13" s="112">
        <v>0</v>
      </c>
    </row>
    <row r="14" spans="1:34" x14ac:dyDescent="0.25">
      <c r="A14" s="112">
        <v>4</v>
      </c>
      <c r="B14" s="9" t="s">
        <v>865</v>
      </c>
      <c r="C14" s="112">
        <f>'AT3A_cvrg(Insti)_PY'!C15+'AT3B_cvrg(Insti)_UPY '!C15+'AT3C_cvrg(Insti)_UPY '!C15</f>
        <v>426</v>
      </c>
      <c r="D14" s="112">
        <f>'AT3A_cvrg(Insti)_PY'!D15+'AT3B_cvrg(Insti)_UPY '!D15+'AT3C_cvrg(Insti)_UPY '!D15</f>
        <v>297</v>
      </c>
      <c r="E14" s="78">
        <v>0</v>
      </c>
      <c r="F14" s="112">
        <f>'AT3A_cvrg(Insti)_PY'!E15+'AT3B_cvrg(Insti)_UPY '!E15+'AT3C_cvrg(Insti)_UPY '!E15</f>
        <v>92</v>
      </c>
      <c r="G14" s="112">
        <v>0</v>
      </c>
      <c r="H14" s="112">
        <f t="shared" si="1"/>
        <v>815</v>
      </c>
      <c r="I14" s="112">
        <v>419</v>
      </c>
      <c r="J14" s="112">
        <v>328</v>
      </c>
      <c r="K14" s="112">
        <v>0</v>
      </c>
      <c r="L14" s="112">
        <v>109</v>
      </c>
      <c r="M14" s="112">
        <v>0</v>
      </c>
      <c r="N14" s="112">
        <f t="shared" si="0"/>
        <v>856</v>
      </c>
      <c r="O14" s="112">
        <v>0</v>
      </c>
      <c r="P14" s="112">
        <v>0</v>
      </c>
      <c r="Q14" s="112">
        <v>0</v>
      </c>
      <c r="R14" s="112">
        <v>0</v>
      </c>
      <c r="S14" s="112">
        <v>0</v>
      </c>
      <c r="T14" s="112">
        <v>0</v>
      </c>
      <c r="U14" s="478">
        <v>0</v>
      </c>
      <c r="V14" s="478">
        <v>0</v>
      </c>
      <c r="W14" s="478">
        <v>0</v>
      </c>
      <c r="X14" s="478">
        <v>0</v>
      </c>
      <c r="Y14" s="478">
        <v>0</v>
      </c>
      <c r="Z14" s="478">
        <f t="shared" si="2"/>
        <v>0</v>
      </c>
      <c r="AA14" s="112">
        <v>0</v>
      </c>
      <c r="AB14" s="112">
        <v>0</v>
      </c>
      <c r="AC14" s="112">
        <v>0</v>
      </c>
      <c r="AD14" s="112">
        <v>0</v>
      </c>
      <c r="AE14" s="112">
        <v>0</v>
      </c>
      <c r="AF14" s="112">
        <v>0</v>
      </c>
    </row>
    <row r="15" spans="1:34" x14ac:dyDescent="0.25">
      <c r="A15" s="112">
        <v>5</v>
      </c>
      <c r="B15" s="9" t="s">
        <v>866</v>
      </c>
      <c r="C15" s="112">
        <f>'AT3A_cvrg(Insti)_PY'!C16+'AT3B_cvrg(Insti)_UPY '!C16+'AT3C_cvrg(Insti)_UPY '!C16</f>
        <v>696</v>
      </c>
      <c r="D15" s="112">
        <f>'AT3A_cvrg(Insti)_PY'!D16+'AT3B_cvrg(Insti)_UPY '!D16+'AT3C_cvrg(Insti)_UPY '!D16</f>
        <v>238</v>
      </c>
      <c r="E15" s="78">
        <v>0</v>
      </c>
      <c r="F15" s="112">
        <f>'AT3A_cvrg(Insti)_PY'!E16+'AT3B_cvrg(Insti)_UPY '!E16+'AT3C_cvrg(Insti)_UPY '!E16</f>
        <v>143</v>
      </c>
      <c r="G15" s="112">
        <v>0</v>
      </c>
      <c r="H15" s="112">
        <f t="shared" si="1"/>
        <v>1077</v>
      </c>
      <c r="I15" s="112">
        <v>693</v>
      </c>
      <c r="J15" s="112">
        <v>195</v>
      </c>
      <c r="K15" s="112">
        <v>0</v>
      </c>
      <c r="L15" s="112">
        <v>142</v>
      </c>
      <c r="M15" s="112">
        <v>0</v>
      </c>
      <c r="N15" s="112">
        <f t="shared" si="0"/>
        <v>1030</v>
      </c>
      <c r="O15" s="112">
        <v>0</v>
      </c>
      <c r="P15" s="112">
        <v>0</v>
      </c>
      <c r="Q15" s="112">
        <v>0</v>
      </c>
      <c r="R15" s="112">
        <v>0</v>
      </c>
      <c r="S15" s="112">
        <v>0</v>
      </c>
      <c r="T15" s="112">
        <v>0</v>
      </c>
      <c r="U15" s="478">
        <v>0</v>
      </c>
      <c r="V15" s="478">
        <v>0</v>
      </c>
      <c r="W15" s="478">
        <v>42</v>
      </c>
      <c r="X15" s="478">
        <v>0</v>
      </c>
      <c r="Y15" s="478">
        <v>0</v>
      </c>
      <c r="Z15" s="478">
        <f t="shared" si="2"/>
        <v>42</v>
      </c>
      <c r="AA15" s="112">
        <v>0</v>
      </c>
      <c r="AB15" s="112">
        <v>0</v>
      </c>
      <c r="AC15" s="112">
        <v>0</v>
      </c>
      <c r="AD15" s="112">
        <v>0</v>
      </c>
      <c r="AE15" s="112">
        <v>0</v>
      </c>
      <c r="AF15" s="112">
        <v>0</v>
      </c>
    </row>
    <row r="16" spans="1:34" x14ac:dyDescent="0.25">
      <c r="A16" s="112">
        <v>6</v>
      </c>
      <c r="B16" s="9" t="s">
        <v>867</v>
      </c>
      <c r="C16" s="112">
        <f>'AT3A_cvrg(Insti)_PY'!C17+'AT3B_cvrg(Insti)_UPY '!C17+'AT3C_cvrg(Insti)_UPY '!C17</f>
        <v>434</v>
      </c>
      <c r="D16" s="112">
        <f>'AT3A_cvrg(Insti)_PY'!D17+'AT3B_cvrg(Insti)_UPY '!D17+'AT3C_cvrg(Insti)_UPY '!D17</f>
        <v>127</v>
      </c>
      <c r="E16" s="78">
        <v>0</v>
      </c>
      <c r="F16" s="112">
        <f>'AT3A_cvrg(Insti)_PY'!E17+'AT3B_cvrg(Insti)_UPY '!E17+'AT3C_cvrg(Insti)_UPY '!E17</f>
        <v>8</v>
      </c>
      <c r="G16" s="112">
        <v>0</v>
      </c>
      <c r="H16" s="112">
        <f t="shared" si="1"/>
        <v>569</v>
      </c>
      <c r="I16" s="112">
        <v>440</v>
      </c>
      <c r="J16" s="112">
        <v>106</v>
      </c>
      <c r="K16" s="112">
        <v>0</v>
      </c>
      <c r="L16" s="112">
        <v>18</v>
      </c>
      <c r="M16" s="112">
        <v>0</v>
      </c>
      <c r="N16" s="112">
        <f t="shared" si="0"/>
        <v>564</v>
      </c>
      <c r="O16" s="112">
        <v>0</v>
      </c>
      <c r="P16" s="112">
        <v>0</v>
      </c>
      <c r="Q16" s="112">
        <v>0</v>
      </c>
      <c r="R16" s="112">
        <v>0</v>
      </c>
      <c r="S16" s="112">
        <v>0</v>
      </c>
      <c r="T16" s="112">
        <v>0</v>
      </c>
      <c r="U16" s="478">
        <v>0</v>
      </c>
      <c r="V16" s="478">
        <v>0</v>
      </c>
      <c r="W16" s="478">
        <v>18</v>
      </c>
      <c r="X16" s="478">
        <v>0</v>
      </c>
      <c r="Y16" s="478">
        <v>0</v>
      </c>
      <c r="Z16" s="478">
        <f t="shared" si="2"/>
        <v>18</v>
      </c>
      <c r="AA16" s="112">
        <v>0</v>
      </c>
      <c r="AB16" s="112">
        <v>0</v>
      </c>
      <c r="AC16" s="112">
        <v>0</v>
      </c>
      <c r="AD16" s="112">
        <v>0</v>
      </c>
      <c r="AE16" s="112">
        <v>0</v>
      </c>
      <c r="AF16" s="112">
        <v>0</v>
      </c>
    </row>
    <row r="17" spans="1:32" x14ac:dyDescent="0.25">
      <c r="A17" s="112">
        <v>7</v>
      </c>
      <c r="B17" s="9" t="s">
        <v>868</v>
      </c>
      <c r="C17" s="112">
        <f>'AT3A_cvrg(Insti)_PY'!C18+'AT3B_cvrg(Insti)_UPY '!C18+'AT3C_cvrg(Insti)_UPY '!C18</f>
        <v>515</v>
      </c>
      <c r="D17" s="112">
        <f>'AT3A_cvrg(Insti)_PY'!D18+'AT3B_cvrg(Insti)_UPY '!D18+'AT3C_cvrg(Insti)_UPY '!D18</f>
        <v>106</v>
      </c>
      <c r="E17" s="78">
        <v>0</v>
      </c>
      <c r="F17" s="112">
        <f>'AT3A_cvrg(Insti)_PY'!E18+'AT3B_cvrg(Insti)_UPY '!E18+'AT3C_cvrg(Insti)_UPY '!E18</f>
        <v>5</v>
      </c>
      <c r="G17" s="112">
        <v>0</v>
      </c>
      <c r="H17" s="112">
        <f t="shared" si="1"/>
        <v>626</v>
      </c>
      <c r="I17" s="112">
        <v>574</v>
      </c>
      <c r="J17" s="112">
        <v>151</v>
      </c>
      <c r="K17" s="112">
        <v>0</v>
      </c>
      <c r="L17" s="112">
        <v>5</v>
      </c>
      <c r="M17" s="112">
        <v>0</v>
      </c>
      <c r="N17" s="112">
        <f t="shared" si="0"/>
        <v>730</v>
      </c>
      <c r="O17" s="112">
        <v>0</v>
      </c>
      <c r="P17" s="112">
        <v>0</v>
      </c>
      <c r="Q17" s="112">
        <v>0</v>
      </c>
      <c r="R17" s="112">
        <v>0</v>
      </c>
      <c r="S17" s="112">
        <v>0</v>
      </c>
      <c r="T17" s="112">
        <v>0</v>
      </c>
      <c r="U17" s="478">
        <v>0</v>
      </c>
      <c r="V17" s="478">
        <v>0</v>
      </c>
      <c r="W17" s="478">
        <v>0</v>
      </c>
      <c r="X17" s="478">
        <v>0</v>
      </c>
      <c r="Y17" s="478">
        <v>0</v>
      </c>
      <c r="Z17" s="478">
        <f t="shared" si="2"/>
        <v>0</v>
      </c>
      <c r="AA17" s="112">
        <v>0</v>
      </c>
      <c r="AB17" s="112">
        <v>0</v>
      </c>
      <c r="AC17" s="112">
        <v>0</v>
      </c>
      <c r="AD17" s="112">
        <v>0</v>
      </c>
      <c r="AE17" s="112">
        <v>0</v>
      </c>
      <c r="AF17" s="112">
        <v>0</v>
      </c>
    </row>
    <row r="18" spans="1:32" x14ac:dyDescent="0.25">
      <c r="A18" s="112">
        <v>8</v>
      </c>
      <c r="B18" s="9" t="s">
        <v>869</v>
      </c>
      <c r="C18" s="112">
        <f>'AT3A_cvrg(Insti)_PY'!C19+'AT3B_cvrg(Insti)_UPY '!C19+'AT3C_cvrg(Insti)_UPY '!C19</f>
        <v>558</v>
      </c>
      <c r="D18" s="112">
        <f>'AT3A_cvrg(Insti)_PY'!D19+'AT3B_cvrg(Insti)_UPY '!D19+'AT3C_cvrg(Insti)_UPY '!D19</f>
        <v>229</v>
      </c>
      <c r="E18" s="78">
        <v>0</v>
      </c>
      <c r="F18" s="112">
        <f>'AT3A_cvrg(Insti)_PY'!E19+'AT3B_cvrg(Insti)_UPY '!E19+'AT3C_cvrg(Insti)_UPY '!E19</f>
        <v>24</v>
      </c>
      <c r="G18" s="112">
        <v>0</v>
      </c>
      <c r="H18" s="112">
        <f t="shared" si="1"/>
        <v>811</v>
      </c>
      <c r="I18" s="112">
        <v>564</v>
      </c>
      <c r="J18" s="112">
        <v>123</v>
      </c>
      <c r="K18" s="112">
        <v>0</v>
      </c>
      <c r="L18" s="112">
        <v>18</v>
      </c>
      <c r="M18" s="112">
        <v>0</v>
      </c>
      <c r="N18" s="112">
        <f t="shared" si="0"/>
        <v>705</v>
      </c>
      <c r="O18" s="112">
        <v>0</v>
      </c>
      <c r="P18" s="112">
        <v>0</v>
      </c>
      <c r="Q18" s="112">
        <v>0</v>
      </c>
      <c r="R18" s="112">
        <v>0</v>
      </c>
      <c r="S18" s="112">
        <v>0</v>
      </c>
      <c r="T18" s="112">
        <v>0</v>
      </c>
      <c r="U18" s="478">
        <v>0</v>
      </c>
      <c r="V18" s="478">
        <v>0</v>
      </c>
      <c r="W18" s="478">
        <v>2</v>
      </c>
      <c r="X18" s="478">
        <v>0</v>
      </c>
      <c r="Y18" s="478">
        <v>0</v>
      </c>
      <c r="Z18" s="478">
        <f t="shared" si="2"/>
        <v>2</v>
      </c>
      <c r="AA18" s="112">
        <v>0</v>
      </c>
      <c r="AB18" s="112">
        <v>0</v>
      </c>
      <c r="AC18" s="112">
        <v>0</v>
      </c>
      <c r="AD18" s="112">
        <v>0</v>
      </c>
      <c r="AE18" s="112">
        <v>0</v>
      </c>
      <c r="AF18" s="112">
        <v>0</v>
      </c>
    </row>
    <row r="19" spans="1:32" x14ac:dyDescent="0.25">
      <c r="A19" s="112">
        <v>9</v>
      </c>
      <c r="B19" s="9" t="s">
        <v>870</v>
      </c>
      <c r="C19" s="112">
        <f>'AT3A_cvrg(Insti)_PY'!C20+'AT3B_cvrg(Insti)_UPY '!C20+'AT3C_cvrg(Insti)_UPY '!C20</f>
        <v>1350</v>
      </c>
      <c r="D19" s="112">
        <f>'AT3A_cvrg(Insti)_PY'!D20+'AT3B_cvrg(Insti)_UPY '!D20+'AT3C_cvrg(Insti)_UPY '!D20</f>
        <v>378</v>
      </c>
      <c r="E19" s="78">
        <v>0</v>
      </c>
      <c r="F19" s="112">
        <f>'AT3A_cvrg(Insti)_PY'!E20+'AT3B_cvrg(Insti)_UPY '!E20+'AT3C_cvrg(Insti)_UPY '!E20</f>
        <v>163</v>
      </c>
      <c r="G19" s="112">
        <v>0</v>
      </c>
      <c r="H19" s="112">
        <f t="shared" si="1"/>
        <v>1891</v>
      </c>
      <c r="I19" s="112">
        <v>1327</v>
      </c>
      <c r="J19" s="112">
        <v>396</v>
      </c>
      <c r="K19" s="112">
        <v>0</v>
      </c>
      <c r="L19" s="112">
        <v>174</v>
      </c>
      <c r="M19" s="112">
        <v>0</v>
      </c>
      <c r="N19" s="112">
        <f t="shared" si="0"/>
        <v>1897</v>
      </c>
      <c r="O19" s="112">
        <v>0</v>
      </c>
      <c r="P19" s="112">
        <v>0</v>
      </c>
      <c r="Q19" s="112">
        <v>0</v>
      </c>
      <c r="R19" s="112">
        <v>0</v>
      </c>
      <c r="S19" s="112">
        <v>0</v>
      </c>
      <c r="T19" s="112">
        <v>0</v>
      </c>
      <c r="U19" s="478">
        <v>0</v>
      </c>
      <c r="V19" s="478">
        <v>0</v>
      </c>
      <c r="W19" s="478">
        <v>2</v>
      </c>
      <c r="X19" s="478">
        <v>0</v>
      </c>
      <c r="Y19" s="478">
        <v>0</v>
      </c>
      <c r="Z19" s="478">
        <f t="shared" si="2"/>
        <v>2</v>
      </c>
      <c r="AA19" s="112">
        <v>0</v>
      </c>
      <c r="AB19" s="112">
        <v>0</v>
      </c>
      <c r="AC19" s="112">
        <v>0</v>
      </c>
      <c r="AD19" s="112">
        <v>0</v>
      </c>
      <c r="AE19" s="112">
        <v>0</v>
      </c>
      <c r="AF19" s="112">
        <v>0</v>
      </c>
    </row>
    <row r="20" spans="1:32" x14ac:dyDescent="0.25">
      <c r="A20" s="112">
        <v>10</v>
      </c>
      <c r="B20" s="9" t="s">
        <v>871</v>
      </c>
      <c r="C20" s="112">
        <f>'AT3A_cvrg(Insti)_PY'!C21+'AT3B_cvrg(Insti)_UPY '!C21+'AT3C_cvrg(Insti)_UPY '!C21</f>
        <v>493</v>
      </c>
      <c r="D20" s="112">
        <f>'AT3A_cvrg(Insti)_PY'!D21+'AT3B_cvrg(Insti)_UPY '!D21+'AT3C_cvrg(Insti)_UPY '!D21</f>
        <v>161</v>
      </c>
      <c r="E20" s="78">
        <v>0</v>
      </c>
      <c r="F20" s="112">
        <f>'AT3A_cvrg(Insti)_PY'!E21+'AT3B_cvrg(Insti)_UPY '!E21+'AT3C_cvrg(Insti)_UPY '!E21</f>
        <v>53</v>
      </c>
      <c r="G20" s="112">
        <v>0</v>
      </c>
      <c r="H20" s="112">
        <f t="shared" si="1"/>
        <v>707</v>
      </c>
      <c r="I20" s="112">
        <v>492</v>
      </c>
      <c r="J20" s="112">
        <v>159</v>
      </c>
      <c r="K20" s="112">
        <v>0</v>
      </c>
      <c r="L20" s="112">
        <v>53</v>
      </c>
      <c r="M20" s="112">
        <v>0</v>
      </c>
      <c r="N20" s="112">
        <f t="shared" si="0"/>
        <v>704</v>
      </c>
      <c r="O20" s="112">
        <v>0</v>
      </c>
      <c r="P20" s="112">
        <v>0</v>
      </c>
      <c r="Q20" s="112">
        <v>0</v>
      </c>
      <c r="R20" s="112">
        <v>0</v>
      </c>
      <c r="S20" s="112">
        <v>0</v>
      </c>
      <c r="T20" s="112">
        <v>0</v>
      </c>
      <c r="U20" s="478">
        <v>0</v>
      </c>
      <c r="V20" s="478">
        <v>0</v>
      </c>
      <c r="W20" s="478">
        <v>0</v>
      </c>
      <c r="X20" s="478">
        <v>0</v>
      </c>
      <c r="Y20" s="478">
        <v>0</v>
      </c>
      <c r="Z20" s="478">
        <f t="shared" si="2"/>
        <v>0</v>
      </c>
      <c r="AA20" s="112">
        <v>0</v>
      </c>
      <c r="AB20" s="112">
        <v>0</v>
      </c>
      <c r="AC20" s="112">
        <v>0</v>
      </c>
      <c r="AD20" s="112">
        <v>0</v>
      </c>
      <c r="AE20" s="112">
        <v>0</v>
      </c>
      <c r="AF20" s="112">
        <v>0</v>
      </c>
    </row>
    <row r="21" spans="1:32" x14ac:dyDescent="0.25">
      <c r="A21" s="112">
        <v>11</v>
      </c>
      <c r="B21" s="9" t="s">
        <v>872</v>
      </c>
      <c r="C21" s="112">
        <f>'AT3A_cvrg(Insti)_PY'!C22+'AT3B_cvrg(Insti)_UPY '!C22+'AT3C_cvrg(Insti)_UPY '!C22</f>
        <v>782</v>
      </c>
      <c r="D21" s="112">
        <f>'AT3A_cvrg(Insti)_PY'!D22+'AT3B_cvrg(Insti)_UPY '!D22+'AT3C_cvrg(Insti)_UPY '!D22</f>
        <v>169</v>
      </c>
      <c r="E21" s="78">
        <v>0</v>
      </c>
      <c r="F21" s="112">
        <f>'AT3A_cvrg(Insti)_PY'!E22+'AT3B_cvrg(Insti)_UPY '!E22+'AT3C_cvrg(Insti)_UPY '!E22</f>
        <v>23</v>
      </c>
      <c r="G21" s="112">
        <v>0</v>
      </c>
      <c r="H21" s="112">
        <f t="shared" si="1"/>
        <v>974</v>
      </c>
      <c r="I21" s="112">
        <v>773</v>
      </c>
      <c r="J21" s="112">
        <v>170</v>
      </c>
      <c r="K21" s="112">
        <v>0</v>
      </c>
      <c r="L21" s="112">
        <v>23</v>
      </c>
      <c r="M21" s="112">
        <v>0</v>
      </c>
      <c r="N21" s="112">
        <f t="shared" si="0"/>
        <v>966</v>
      </c>
      <c r="O21" s="112">
        <v>0</v>
      </c>
      <c r="P21" s="112">
        <v>0</v>
      </c>
      <c r="Q21" s="112">
        <v>0</v>
      </c>
      <c r="R21" s="112">
        <v>0</v>
      </c>
      <c r="S21" s="112">
        <v>0</v>
      </c>
      <c r="T21" s="112">
        <v>0</v>
      </c>
      <c r="U21" s="478">
        <v>0</v>
      </c>
      <c r="V21" s="478">
        <v>0</v>
      </c>
      <c r="W21" s="478">
        <v>2</v>
      </c>
      <c r="X21" s="478">
        <v>0</v>
      </c>
      <c r="Y21" s="478">
        <v>0</v>
      </c>
      <c r="Z21" s="478">
        <f t="shared" si="2"/>
        <v>2</v>
      </c>
      <c r="AA21" s="112">
        <v>0</v>
      </c>
      <c r="AB21" s="112">
        <v>0</v>
      </c>
      <c r="AC21" s="112">
        <v>0</v>
      </c>
      <c r="AD21" s="112">
        <v>0</v>
      </c>
      <c r="AE21" s="112">
        <v>0</v>
      </c>
      <c r="AF21" s="112">
        <v>0</v>
      </c>
    </row>
    <row r="22" spans="1:32" x14ac:dyDescent="0.25">
      <c r="A22" s="281" t="s">
        <v>15</v>
      </c>
      <c r="B22" s="78"/>
      <c r="C22" s="112">
        <f>SUM(C11:C21)</f>
        <v>7715</v>
      </c>
      <c r="D22" s="112">
        <f t="shared" ref="D22:AF22" si="3">SUM(D11:D21)</f>
        <v>3472</v>
      </c>
      <c r="E22" s="78">
        <v>0</v>
      </c>
      <c r="F22" s="112">
        <f>SUM(F11:F21)</f>
        <v>660</v>
      </c>
      <c r="G22" s="112">
        <f t="shared" si="3"/>
        <v>0</v>
      </c>
      <c r="H22" s="112">
        <f t="shared" si="3"/>
        <v>11847</v>
      </c>
      <c r="I22" s="112">
        <f t="shared" si="3"/>
        <v>7780</v>
      </c>
      <c r="J22" s="112">
        <f t="shared" si="3"/>
        <v>3450</v>
      </c>
      <c r="K22" s="112">
        <f>SUM(K11:K21)</f>
        <v>0</v>
      </c>
      <c r="L22" s="112">
        <f t="shared" si="3"/>
        <v>859</v>
      </c>
      <c r="M22" s="112">
        <f t="shared" si="3"/>
        <v>0</v>
      </c>
      <c r="N22" s="112">
        <f t="shared" si="3"/>
        <v>12089</v>
      </c>
      <c r="O22" s="112">
        <f t="shared" si="3"/>
        <v>0</v>
      </c>
      <c r="P22" s="112">
        <f t="shared" si="3"/>
        <v>0</v>
      </c>
      <c r="Q22" s="112">
        <f t="shared" si="3"/>
        <v>0</v>
      </c>
      <c r="R22" s="112">
        <f t="shared" si="3"/>
        <v>0</v>
      </c>
      <c r="S22" s="112">
        <f t="shared" si="3"/>
        <v>0</v>
      </c>
      <c r="T22" s="112">
        <f t="shared" si="3"/>
        <v>0</v>
      </c>
      <c r="U22" s="112">
        <f t="shared" si="3"/>
        <v>0</v>
      </c>
      <c r="V22" s="112">
        <f t="shared" si="3"/>
        <v>0</v>
      </c>
      <c r="W22" s="112">
        <f t="shared" si="3"/>
        <v>67</v>
      </c>
      <c r="X22" s="112">
        <f t="shared" si="3"/>
        <v>0</v>
      </c>
      <c r="Y22" s="112">
        <f t="shared" si="3"/>
        <v>0</v>
      </c>
      <c r="Z22" s="112">
        <f>SUM(Z11:Z21)</f>
        <v>67</v>
      </c>
      <c r="AA22" s="112">
        <f t="shared" si="3"/>
        <v>0</v>
      </c>
      <c r="AB22" s="112">
        <f t="shared" si="3"/>
        <v>0</v>
      </c>
      <c r="AC22" s="112">
        <f t="shared" si="3"/>
        <v>0</v>
      </c>
      <c r="AD22" s="112">
        <f t="shared" si="3"/>
        <v>0</v>
      </c>
      <c r="AE22" s="112">
        <f t="shared" si="3"/>
        <v>0</v>
      </c>
      <c r="AF22" s="112">
        <f t="shared" si="3"/>
        <v>0</v>
      </c>
    </row>
    <row r="23" spans="1:32" x14ac:dyDescent="0.25">
      <c r="A23" s="426"/>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row>
    <row r="24" spans="1:32" x14ac:dyDescent="0.25">
      <c r="A24" s="426"/>
      <c r="B24" s="280" t="s">
        <v>950</v>
      </c>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row>
    <row r="25" spans="1:32" x14ac:dyDescent="0.25">
      <c r="A25" s="426"/>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row>
    <row r="26" spans="1:32" x14ac:dyDescent="0.25">
      <c r="A26" s="426"/>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row>
    <row r="27" spans="1:32" x14ac:dyDescent="0.25">
      <c r="A27" s="426"/>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row>
    <row r="28" spans="1:32" x14ac:dyDescent="0.25">
      <c r="A28" s="426"/>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row>
    <row r="30" spans="1:32" s="15" customFormat="1" x14ac:dyDescent="0.2">
      <c r="A30" s="14" t="s">
        <v>10</v>
      </c>
      <c r="I30" s="14"/>
      <c r="J30" s="14"/>
      <c r="N30" s="401"/>
      <c r="O30" s="427"/>
      <c r="P30" s="427"/>
      <c r="Q30" s="427"/>
      <c r="R30" s="427"/>
      <c r="S30" s="427"/>
      <c r="T30" s="427"/>
      <c r="U30" s="427"/>
      <c r="V30" s="427"/>
      <c r="W30" s="427"/>
      <c r="X30" s="427"/>
      <c r="Y30" s="427"/>
      <c r="Z30" s="344"/>
      <c r="AA30" s="344"/>
      <c r="AB30" s="344"/>
      <c r="AC30" s="344"/>
      <c r="AD30" s="344"/>
      <c r="AE30" s="344"/>
      <c r="AF30" s="424" t="s">
        <v>11</v>
      </c>
    </row>
    <row r="31" spans="1:32" s="15" customFormat="1" ht="12.75" customHeight="1" x14ac:dyDescent="0.2">
      <c r="N31" s="427"/>
      <c r="O31" s="427"/>
      <c r="P31" s="427"/>
      <c r="Q31" s="427"/>
      <c r="R31" s="427"/>
      <c r="S31" s="427"/>
      <c r="T31" s="427"/>
      <c r="U31" s="427"/>
      <c r="V31" s="427"/>
      <c r="W31" s="427"/>
      <c r="X31" s="427"/>
      <c r="Y31" s="427"/>
      <c r="Z31" s="427"/>
      <c r="AA31" s="427"/>
      <c r="AB31" s="427"/>
      <c r="AC31" s="427"/>
      <c r="AD31" s="427"/>
      <c r="AE31" s="427"/>
      <c r="AF31" s="424" t="s">
        <v>877</v>
      </c>
    </row>
    <row r="32" spans="1:32" s="15" customFormat="1" ht="12.75" customHeight="1" x14ac:dyDescent="0.2">
      <c r="N32" s="427"/>
      <c r="O32" s="427"/>
      <c r="P32" s="427"/>
      <c r="Q32" s="427"/>
      <c r="R32" s="427"/>
      <c r="S32" s="427"/>
      <c r="T32" s="427"/>
      <c r="U32" s="427"/>
      <c r="V32" s="427"/>
      <c r="W32" s="427"/>
      <c r="X32" s="427"/>
      <c r="Y32" s="427"/>
      <c r="Z32" s="427"/>
      <c r="AA32" s="427"/>
      <c r="AB32" s="427"/>
      <c r="AC32" s="427"/>
      <c r="AD32" s="427"/>
      <c r="AE32" s="427"/>
      <c r="AF32" s="424" t="s">
        <v>878</v>
      </c>
    </row>
    <row r="33" spans="1:32" s="15" customFormat="1" ht="12.75" x14ac:dyDescent="0.2">
      <c r="A33" s="14"/>
      <c r="B33" s="14"/>
      <c r="O33" s="14"/>
      <c r="P33" s="14"/>
      <c r="Q33" s="14"/>
      <c r="R33" s="14"/>
      <c r="S33" s="14"/>
      <c r="T33" s="14"/>
      <c r="U33" s="14"/>
      <c r="V33" s="14"/>
      <c r="W33" s="668" t="s">
        <v>82</v>
      </c>
      <c r="X33" s="668"/>
      <c r="Y33" s="668"/>
      <c r="Z33" s="668"/>
      <c r="AA33" s="668"/>
      <c r="AB33" s="668"/>
      <c r="AC33" s="668"/>
      <c r="AD33" s="668"/>
      <c r="AE33" s="668"/>
      <c r="AF33" s="668"/>
    </row>
  </sheetData>
  <mergeCells count="11">
    <mergeCell ref="AE1:AH1"/>
    <mergeCell ref="O8:T8"/>
    <mergeCell ref="C4:W4"/>
    <mergeCell ref="E2:V2"/>
    <mergeCell ref="W33:AF33"/>
    <mergeCell ref="AA8:AF8"/>
    <mergeCell ref="A8:A9"/>
    <mergeCell ref="B8:B9"/>
    <mergeCell ref="C8:H8"/>
    <mergeCell ref="I8:N8"/>
    <mergeCell ref="U8:Z8"/>
  </mergeCells>
  <phoneticPr fontId="0" type="noConversion"/>
  <printOptions horizontalCentered="1" verticalCentered="1"/>
  <pageMargins left="0.70866141732283505" right="0.70866141732283505" top="0.23622047244094499" bottom="0" header="0.31496062992126" footer="0.31496062992126"/>
  <pageSetup paperSize="9" scale="50"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
  <sheetViews>
    <sheetView view="pageBreakPreview" topLeftCell="A7" zoomScale="70" zoomScaleNormal="70" zoomScaleSheetLayoutView="70" workbookViewId="0">
      <selection activeCell="T26" sqref="T26"/>
    </sheetView>
  </sheetViews>
  <sheetFormatPr defaultColWidth="8.85546875" defaultRowHeight="14.25" x14ac:dyDescent="0.2"/>
  <cols>
    <col min="1" max="1" width="8.140625" style="70" customWidth="1"/>
    <col min="2" max="2" width="20.7109375" style="70" bestFit="1" customWidth="1"/>
    <col min="3" max="3" width="12.140625" style="70" customWidth="1"/>
    <col min="4" max="4" width="11.7109375" style="70" customWidth="1"/>
    <col min="5" max="5" width="11.28515625" style="70" customWidth="1"/>
    <col min="6" max="6" width="17.140625" style="70" customWidth="1"/>
    <col min="7" max="7" width="15.140625" style="70" customWidth="1"/>
    <col min="8" max="8" width="14.42578125" style="70" customWidth="1"/>
    <col min="9" max="9" width="14.85546875" style="70" customWidth="1"/>
    <col min="10" max="10" width="18.42578125" style="70" customWidth="1"/>
    <col min="11" max="11" width="17.28515625" style="70" customWidth="1"/>
    <col min="12" max="12" width="16.28515625" style="70" customWidth="1"/>
    <col min="13" max="16384" width="8.85546875" style="70"/>
  </cols>
  <sheetData>
    <row r="1" spans="1:19" ht="15" x14ac:dyDescent="0.2">
      <c r="B1" s="15"/>
      <c r="C1" s="15"/>
      <c r="D1" s="15"/>
      <c r="E1" s="15"/>
      <c r="F1" s="1"/>
      <c r="G1" s="1"/>
      <c r="H1" s="15"/>
      <c r="J1" s="40"/>
      <c r="K1" s="816" t="s">
        <v>554</v>
      </c>
      <c r="L1" s="816"/>
    </row>
    <row r="2" spans="1:19" ht="15.75" x14ac:dyDescent="0.25">
      <c r="B2" s="665" t="s">
        <v>0</v>
      </c>
      <c r="C2" s="665"/>
      <c r="D2" s="665"/>
      <c r="E2" s="665"/>
      <c r="F2" s="665"/>
      <c r="G2" s="665"/>
      <c r="H2" s="665"/>
      <c r="I2" s="665"/>
      <c r="J2" s="665"/>
    </row>
    <row r="3" spans="1:19" ht="20.25" x14ac:dyDescent="0.3">
      <c r="B3" s="666" t="s">
        <v>651</v>
      </c>
      <c r="C3" s="666"/>
      <c r="D3" s="666"/>
      <c r="E3" s="666"/>
      <c r="F3" s="666"/>
      <c r="G3" s="666"/>
      <c r="H3" s="666"/>
      <c r="I3" s="666"/>
      <c r="J3" s="666"/>
    </row>
    <row r="4" spans="1:19" ht="20.25" x14ac:dyDescent="0.3">
      <c r="B4" s="124"/>
      <c r="C4" s="124"/>
      <c r="D4" s="124"/>
      <c r="E4" s="124"/>
      <c r="F4" s="124"/>
      <c r="G4" s="124"/>
      <c r="H4" s="124"/>
      <c r="I4" s="124"/>
      <c r="J4" s="124"/>
    </row>
    <row r="5" spans="1:19" ht="15.6" customHeight="1" x14ac:dyDescent="0.25">
      <c r="B5" s="1019" t="s">
        <v>744</v>
      </c>
      <c r="C5" s="1019"/>
      <c r="D5" s="1019"/>
      <c r="E5" s="1019"/>
      <c r="F5" s="1019"/>
      <c r="G5" s="1019"/>
      <c r="H5" s="1019"/>
      <c r="I5" s="1019"/>
      <c r="J5" s="1019"/>
      <c r="K5" s="1019"/>
      <c r="L5" s="1019"/>
    </row>
    <row r="6" spans="1:19" x14ac:dyDescent="0.2">
      <c r="A6" s="671" t="s">
        <v>873</v>
      </c>
      <c r="B6" s="671"/>
      <c r="C6" s="31"/>
    </row>
    <row r="7" spans="1:19" ht="15" customHeight="1" x14ac:dyDescent="0.25">
      <c r="A7" s="1024" t="s">
        <v>109</v>
      </c>
      <c r="B7" s="1004" t="s">
        <v>2</v>
      </c>
      <c r="C7" s="1020" t="s">
        <v>23</v>
      </c>
      <c r="D7" s="1020"/>
      <c r="E7" s="1020"/>
      <c r="F7" s="1020"/>
      <c r="G7" s="1016" t="s">
        <v>24</v>
      </c>
      <c r="H7" s="1017"/>
      <c r="I7" s="1017"/>
      <c r="J7" s="1018"/>
      <c r="K7" s="1004" t="s">
        <v>389</v>
      </c>
      <c r="L7" s="1009" t="s">
        <v>765</v>
      </c>
    </row>
    <row r="8" spans="1:19" ht="31.15" customHeight="1" x14ac:dyDescent="0.2">
      <c r="A8" s="1025"/>
      <c r="B8" s="1027"/>
      <c r="C8" s="1009" t="s">
        <v>247</v>
      </c>
      <c r="D8" s="1004" t="s">
        <v>449</v>
      </c>
      <c r="E8" s="1028" t="s">
        <v>95</v>
      </c>
      <c r="F8" s="1008"/>
      <c r="G8" s="1005" t="s">
        <v>247</v>
      </c>
      <c r="H8" s="1009" t="s">
        <v>449</v>
      </c>
      <c r="I8" s="1029" t="s">
        <v>95</v>
      </c>
      <c r="J8" s="1030"/>
      <c r="K8" s="1027"/>
      <c r="L8" s="1009"/>
    </row>
    <row r="9" spans="1:19" ht="69.75" customHeight="1" x14ac:dyDescent="0.2">
      <c r="A9" s="1026"/>
      <c r="B9" s="1005"/>
      <c r="C9" s="1009"/>
      <c r="D9" s="1005"/>
      <c r="E9" s="83" t="s">
        <v>841</v>
      </c>
      <c r="F9" s="83" t="s">
        <v>450</v>
      </c>
      <c r="G9" s="1009"/>
      <c r="H9" s="1009"/>
      <c r="I9" s="83" t="s">
        <v>841</v>
      </c>
      <c r="J9" s="83" t="s">
        <v>450</v>
      </c>
      <c r="K9" s="1005"/>
      <c r="L9" s="1009"/>
      <c r="M9" s="107"/>
      <c r="N9" s="107"/>
      <c r="O9" s="107"/>
    </row>
    <row r="10" spans="1:19" x14ac:dyDescent="0.2">
      <c r="A10" s="154">
        <v>1</v>
      </c>
      <c r="B10" s="153">
        <v>2</v>
      </c>
      <c r="C10" s="154">
        <v>3</v>
      </c>
      <c r="D10" s="153">
        <v>4</v>
      </c>
      <c r="E10" s="154">
        <v>5</v>
      </c>
      <c r="F10" s="153">
        <v>6</v>
      </c>
      <c r="G10" s="154">
        <v>7</v>
      </c>
      <c r="H10" s="153">
        <v>8</v>
      </c>
      <c r="I10" s="154">
        <v>9</v>
      </c>
      <c r="J10" s="153">
        <v>10</v>
      </c>
      <c r="K10" s="154" t="s">
        <v>562</v>
      </c>
      <c r="L10" s="153">
        <v>12</v>
      </c>
      <c r="M10" s="107"/>
      <c r="N10" s="107"/>
      <c r="O10" s="107"/>
    </row>
    <row r="11" spans="1:19" s="106" customFormat="1" x14ac:dyDescent="0.2">
      <c r="A11" s="116">
        <v>1</v>
      </c>
      <c r="B11" s="9" t="s">
        <v>862</v>
      </c>
      <c r="C11" s="453">
        <f>'enrolment vs availed_PY'!G12</f>
        <v>82965</v>
      </c>
      <c r="D11" s="453">
        <f>'AT-8_Hon_CCH_Pry'!C14</f>
        <v>2192</v>
      </c>
      <c r="E11" s="453">
        <f>'AT-8_Hon_CCH_Pry'!D14</f>
        <v>2065</v>
      </c>
      <c r="F11" s="453">
        <v>0</v>
      </c>
      <c r="G11" s="453">
        <f>'enrolment vs availed_UPY'!G11</f>
        <v>33487</v>
      </c>
      <c r="H11" s="453">
        <f>'AT-8A_Hon_CCH_UPry'!C13</f>
        <v>903</v>
      </c>
      <c r="I11" s="453">
        <f>'AT-8A_Hon_CCH_UPry'!D13</f>
        <v>903</v>
      </c>
      <c r="J11" s="453">
        <v>0</v>
      </c>
      <c r="K11" s="116">
        <f>J11+I11+F11+E11</f>
        <v>2968</v>
      </c>
      <c r="L11" s="116">
        <v>0</v>
      </c>
      <c r="M11" s="107"/>
      <c r="N11" s="107"/>
      <c r="O11" s="107"/>
      <c r="P11" s="107"/>
      <c r="Q11" s="107"/>
      <c r="R11" s="107"/>
      <c r="S11" s="107"/>
    </row>
    <row r="12" spans="1:19" x14ac:dyDescent="0.2">
      <c r="A12" s="116">
        <v>2</v>
      </c>
      <c r="B12" s="9" t="s">
        <v>863</v>
      </c>
      <c r="C12" s="453">
        <f>'enrolment vs availed_PY'!G13</f>
        <v>40092</v>
      </c>
      <c r="D12" s="453">
        <f>'AT-8_Hon_CCH_Pry'!C15</f>
        <v>1215</v>
      </c>
      <c r="E12" s="453">
        <f>'AT-8_Hon_CCH_Pry'!D15</f>
        <v>1214</v>
      </c>
      <c r="F12" s="453">
        <v>0</v>
      </c>
      <c r="G12" s="453">
        <f>'enrolment vs availed_UPY'!G12</f>
        <v>14292</v>
      </c>
      <c r="H12" s="453">
        <f>'AT-8A_Hon_CCH_UPry'!C14</f>
        <v>445</v>
      </c>
      <c r="I12" s="453">
        <f>'AT-8A_Hon_CCH_UPry'!D14</f>
        <v>445</v>
      </c>
      <c r="J12" s="453">
        <v>0</v>
      </c>
      <c r="K12" s="116">
        <f t="shared" ref="K12:K21" si="0">J12+I12+F12+E12</f>
        <v>1659</v>
      </c>
      <c r="L12" s="116">
        <v>0</v>
      </c>
      <c r="M12" s="107"/>
      <c r="N12" s="107"/>
      <c r="O12" s="107"/>
    </row>
    <row r="13" spans="1:19" x14ac:dyDescent="0.2">
      <c r="A13" s="116">
        <v>3</v>
      </c>
      <c r="B13" s="9" t="s">
        <v>864</v>
      </c>
      <c r="C13" s="453">
        <f>'enrolment vs availed_PY'!G14</f>
        <v>55429</v>
      </c>
      <c r="D13" s="453">
        <f>'AT-8_Hon_CCH_Pry'!C16</f>
        <v>1668</v>
      </c>
      <c r="E13" s="453">
        <f>'AT-8_Hon_CCH_Pry'!D16</f>
        <v>1522</v>
      </c>
      <c r="F13" s="116">
        <v>0</v>
      </c>
      <c r="G13" s="453">
        <f>'enrolment vs availed_UPY'!G13</f>
        <v>19578</v>
      </c>
      <c r="H13" s="453">
        <f>'AT-8A_Hon_CCH_UPry'!C15</f>
        <v>569</v>
      </c>
      <c r="I13" s="453">
        <f>'AT-8A_Hon_CCH_UPry'!D15</f>
        <v>560</v>
      </c>
      <c r="J13" s="116">
        <v>0</v>
      </c>
      <c r="K13" s="116">
        <f t="shared" si="0"/>
        <v>2082</v>
      </c>
      <c r="L13" s="116">
        <v>0</v>
      </c>
      <c r="M13" s="107"/>
      <c r="N13" s="107"/>
      <c r="O13" s="107"/>
    </row>
    <row r="14" spans="1:19" x14ac:dyDescent="0.2">
      <c r="A14" s="618">
        <v>4</v>
      </c>
      <c r="B14" s="619" t="s">
        <v>865</v>
      </c>
      <c r="C14" s="620">
        <f>'enrolment vs availed_PY'!G15</f>
        <v>20613</v>
      </c>
      <c r="D14" s="620">
        <f>'AT-8_Hon_CCH_Pry'!C17</f>
        <v>718</v>
      </c>
      <c r="E14" s="620">
        <f>'AT-8_Hon_CCH_Pry'!D17</f>
        <v>718</v>
      </c>
      <c r="F14" s="618">
        <v>14</v>
      </c>
      <c r="G14" s="620">
        <f>'enrolment vs availed_UPY'!G14</f>
        <v>9822</v>
      </c>
      <c r="H14" s="620">
        <f>'AT-8A_Hon_CCH_UPry'!C16</f>
        <v>258</v>
      </c>
      <c r="I14" s="620">
        <f>'AT-8A_Hon_CCH_UPry'!D16</f>
        <v>250</v>
      </c>
      <c r="J14" s="618">
        <v>10</v>
      </c>
      <c r="K14" s="618">
        <f t="shared" si="0"/>
        <v>992</v>
      </c>
      <c r="L14" s="618">
        <v>0</v>
      </c>
      <c r="M14" s="107"/>
    </row>
    <row r="15" spans="1:19" x14ac:dyDescent="0.2">
      <c r="A15" s="618">
        <v>5</v>
      </c>
      <c r="B15" s="619" t="s">
        <v>866</v>
      </c>
      <c r="C15" s="620">
        <f>'enrolment vs availed_PY'!G16</f>
        <v>40556</v>
      </c>
      <c r="D15" s="620">
        <f>'AT-8_Hon_CCH_Pry'!C18</f>
        <v>1143</v>
      </c>
      <c r="E15" s="620">
        <f>'AT-8_Hon_CCH_Pry'!D18</f>
        <v>1143</v>
      </c>
      <c r="F15" s="618">
        <v>66</v>
      </c>
      <c r="G15" s="620">
        <f>'enrolment vs availed_UPY'!G15</f>
        <v>14885</v>
      </c>
      <c r="H15" s="620">
        <f>'AT-8A_Hon_CCH_UPry'!C17</f>
        <v>416</v>
      </c>
      <c r="I15" s="620">
        <f>'AT-8A_Hon_CCH_UPry'!D17</f>
        <v>416</v>
      </c>
      <c r="J15" s="618">
        <v>2</v>
      </c>
      <c r="K15" s="618">
        <f t="shared" si="0"/>
        <v>1627</v>
      </c>
      <c r="L15" s="618">
        <v>0</v>
      </c>
      <c r="M15" s="107"/>
      <c r="N15" s="70" t="s">
        <v>9</v>
      </c>
    </row>
    <row r="16" spans="1:19" x14ac:dyDescent="0.2">
      <c r="A16" s="618">
        <v>6</v>
      </c>
      <c r="B16" s="619" t="s">
        <v>867</v>
      </c>
      <c r="C16" s="620">
        <f>'enrolment vs availed_PY'!G17</f>
        <v>21415</v>
      </c>
      <c r="D16" s="620">
        <f>'AT-8_Hon_CCH_Pry'!C19</f>
        <v>526</v>
      </c>
      <c r="E16" s="620">
        <f>'AT-8_Hon_CCH_Pry'!D19</f>
        <v>526</v>
      </c>
      <c r="F16" s="618">
        <v>19</v>
      </c>
      <c r="G16" s="620">
        <f>'enrolment vs availed_UPY'!G16</f>
        <v>8243</v>
      </c>
      <c r="H16" s="620">
        <f>'AT-8A_Hon_CCH_UPry'!C18</f>
        <v>179</v>
      </c>
      <c r="I16" s="620">
        <f>'AT-8A_Hon_CCH_UPry'!D18</f>
        <v>179</v>
      </c>
      <c r="J16" s="618">
        <v>0</v>
      </c>
      <c r="K16" s="618">
        <f t="shared" si="0"/>
        <v>724</v>
      </c>
      <c r="L16" s="618">
        <v>0</v>
      </c>
      <c r="M16" s="107"/>
    </row>
    <row r="17" spans="1:19" x14ac:dyDescent="0.2">
      <c r="A17" s="618">
        <v>7</v>
      </c>
      <c r="B17" s="619" t="s">
        <v>868</v>
      </c>
      <c r="C17" s="620">
        <f>'enrolment vs availed_PY'!G18</f>
        <v>24252</v>
      </c>
      <c r="D17" s="620">
        <f>'AT-8_Hon_CCH_Pry'!C20</f>
        <v>958</v>
      </c>
      <c r="E17" s="620">
        <f>'AT-8_Hon_CCH_Pry'!D20</f>
        <v>958</v>
      </c>
      <c r="F17" s="618">
        <v>1</v>
      </c>
      <c r="G17" s="620">
        <f>'enrolment vs availed_UPY'!G17</f>
        <v>8136</v>
      </c>
      <c r="H17" s="620">
        <f>'AT-8A_Hon_CCH_UPry'!C19</f>
        <v>268</v>
      </c>
      <c r="I17" s="620">
        <f>'AT-8A_Hon_CCH_UPry'!D19</f>
        <v>268</v>
      </c>
      <c r="J17" s="618">
        <v>9</v>
      </c>
      <c r="K17" s="618">
        <f t="shared" si="0"/>
        <v>1236</v>
      </c>
      <c r="L17" s="618">
        <v>0</v>
      </c>
      <c r="M17" s="107"/>
    </row>
    <row r="18" spans="1:19" x14ac:dyDescent="0.2">
      <c r="A18" s="618">
        <v>8</v>
      </c>
      <c r="B18" s="619" t="s">
        <v>869</v>
      </c>
      <c r="C18" s="620">
        <f>'enrolment vs availed_PY'!G19</f>
        <v>32064</v>
      </c>
      <c r="D18" s="620">
        <f>'AT-8_Hon_CCH_Pry'!C21</f>
        <v>948</v>
      </c>
      <c r="E18" s="620">
        <f>'AT-8_Hon_CCH_Pry'!D21</f>
        <v>948</v>
      </c>
      <c r="F18" s="618">
        <v>26</v>
      </c>
      <c r="G18" s="620">
        <f>'enrolment vs availed_UPY'!G18</f>
        <v>14677</v>
      </c>
      <c r="H18" s="620">
        <f>'AT-8A_Hon_CCH_UPry'!C20</f>
        <v>342</v>
      </c>
      <c r="I18" s="620">
        <f>'AT-8A_Hon_CCH_UPry'!D20</f>
        <v>342</v>
      </c>
      <c r="J18" s="618">
        <v>28</v>
      </c>
      <c r="K18" s="618">
        <f t="shared" si="0"/>
        <v>1344</v>
      </c>
      <c r="L18" s="618">
        <v>0</v>
      </c>
      <c r="M18" s="107"/>
    </row>
    <row r="19" spans="1:19" x14ac:dyDescent="0.2">
      <c r="A19" s="618">
        <v>9</v>
      </c>
      <c r="B19" s="619" t="s">
        <v>870</v>
      </c>
      <c r="C19" s="620">
        <f>'enrolment vs availed_PY'!G20</f>
        <v>60406</v>
      </c>
      <c r="D19" s="620">
        <f>'AT-8_Hon_CCH_Pry'!C22</f>
        <v>2255</v>
      </c>
      <c r="E19" s="620">
        <f>'AT-8_Hon_CCH_Pry'!D22</f>
        <v>2091</v>
      </c>
      <c r="F19" s="618">
        <v>11</v>
      </c>
      <c r="G19" s="620">
        <f>'enrolment vs availed_UPY'!G19</f>
        <v>28686</v>
      </c>
      <c r="H19" s="620">
        <f>'AT-8A_Hon_CCH_UPry'!C21</f>
        <v>713</v>
      </c>
      <c r="I19" s="620">
        <f>'AT-8A_Hon_CCH_UPry'!D21</f>
        <v>679</v>
      </c>
      <c r="J19" s="618">
        <v>10</v>
      </c>
      <c r="K19" s="618">
        <f t="shared" si="0"/>
        <v>2791</v>
      </c>
      <c r="L19" s="618">
        <v>0</v>
      </c>
      <c r="M19" s="107"/>
    </row>
    <row r="20" spans="1:19" x14ac:dyDescent="0.2">
      <c r="A20" s="618">
        <v>10</v>
      </c>
      <c r="B20" s="619" t="s">
        <v>871</v>
      </c>
      <c r="C20" s="620">
        <f>'enrolment vs availed_PY'!G21</f>
        <v>20809</v>
      </c>
      <c r="D20" s="620">
        <f>'AT-8_Hon_CCH_Pry'!C23</f>
        <v>778</v>
      </c>
      <c r="E20" s="620">
        <f>'AT-8_Hon_CCH_Pry'!D23</f>
        <v>778</v>
      </c>
      <c r="F20" s="618">
        <v>2</v>
      </c>
      <c r="G20" s="620">
        <f>'enrolment vs availed_UPY'!G20</f>
        <v>10209</v>
      </c>
      <c r="H20" s="620">
        <f>'AT-8A_Hon_CCH_UPry'!C22</f>
        <v>321</v>
      </c>
      <c r="I20" s="620">
        <f>'AT-8A_Hon_CCH_UPry'!D22</f>
        <v>311</v>
      </c>
      <c r="J20" s="618">
        <v>0</v>
      </c>
      <c r="K20" s="618">
        <f t="shared" si="0"/>
        <v>1091</v>
      </c>
      <c r="L20" s="618">
        <v>0</v>
      </c>
      <c r="M20" s="107"/>
    </row>
    <row r="21" spans="1:19" x14ac:dyDescent="0.2">
      <c r="A21" s="618">
        <v>11</v>
      </c>
      <c r="B21" s="619" t="s">
        <v>872</v>
      </c>
      <c r="C21" s="620">
        <f>'enrolment vs availed_PY'!G22</f>
        <v>26954</v>
      </c>
      <c r="D21" s="620">
        <f>'AT-8_Hon_CCH_Pry'!C24</f>
        <v>1097</v>
      </c>
      <c r="E21" s="620">
        <f>'AT-8_Hon_CCH_Pry'!D24</f>
        <v>1097</v>
      </c>
      <c r="F21" s="618">
        <v>30</v>
      </c>
      <c r="G21" s="620">
        <f>'enrolment vs availed_UPY'!G21</f>
        <v>11785</v>
      </c>
      <c r="H21" s="620">
        <f>'AT-8A_Hon_CCH_UPry'!C23</f>
        <v>407</v>
      </c>
      <c r="I21" s="620">
        <f>'AT-8A_Hon_CCH_UPry'!D23</f>
        <v>387</v>
      </c>
      <c r="J21" s="618">
        <v>0</v>
      </c>
      <c r="K21" s="618">
        <f t="shared" si="0"/>
        <v>1514</v>
      </c>
      <c r="L21" s="618">
        <v>0</v>
      </c>
      <c r="M21" s="107"/>
    </row>
    <row r="22" spans="1:19" ht="15" x14ac:dyDescent="0.25">
      <c r="A22" s="1031" t="s">
        <v>15</v>
      </c>
      <c r="B22" s="1032"/>
      <c r="C22" s="618">
        <f t="shared" ref="C22:I22" si="1">SUM(C11:C21)</f>
        <v>425555</v>
      </c>
      <c r="D22" s="618">
        <f t="shared" si="1"/>
        <v>13498</v>
      </c>
      <c r="E22" s="618">
        <f t="shared" si="1"/>
        <v>13060</v>
      </c>
      <c r="F22" s="618">
        <f>SUM(F11:F21)</f>
        <v>169</v>
      </c>
      <c r="G22" s="618">
        <f t="shared" si="1"/>
        <v>173800</v>
      </c>
      <c r="H22" s="618">
        <f t="shared" si="1"/>
        <v>4821</v>
      </c>
      <c r="I22" s="618">
        <f t="shared" si="1"/>
        <v>4740</v>
      </c>
      <c r="J22" s="618">
        <f>SUM(J11:J21)</f>
        <v>59</v>
      </c>
      <c r="K22" s="618">
        <f>SUM(K11:K21)</f>
        <v>18028</v>
      </c>
      <c r="L22" s="618">
        <v>0</v>
      </c>
    </row>
    <row r="23" spans="1:19" ht="17.25" customHeight="1" x14ac:dyDescent="0.2">
      <c r="A23" s="1021" t="s">
        <v>116</v>
      </c>
      <c r="B23" s="1022"/>
      <c r="C23" s="1022"/>
      <c r="D23" s="1022"/>
      <c r="E23" s="1022"/>
      <c r="F23" s="1022"/>
      <c r="G23" s="1022"/>
      <c r="H23" s="1022"/>
      <c r="I23" s="1022"/>
      <c r="J23" s="1022"/>
      <c r="K23" s="1023"/>
      <c r="L23" s="1023"/>
    </row>
    <row r="24" spans="1:19" ht="17.25" customHeight="1" x14ac:dyDescent="0.2">
      <c r="A24" s="621"/>
      <c r="B24" s="1033" t="s">
        <v>948</v>
      </c>
      <c r="C24" s="1033"/>
      <c r="D24" s="1033"/>
      <c r="E24" s="1033"/>
      <c r="F24" s="1033"/>
      <c r="G24" s="1033"/>
      <c r="H24" s="1033"/>
      <c r="I24" s="1033"/>
      <c r="J24" s="1033"/>
      <c r="K24" s="1033"/>
      <c r="L24" s="1033"/>
    </row>
    <row r="25" spans="1:19" ht="17.25" customHeight="1" x14ac:dyDescent="0.2">
      <c r="A25" s="356"/>
      <c r="B25" s="357"/>
      <c r="C25" s="357"/>
      <c r="D25" s="357"/>
      <c r="E25" s="357"/>
      <c r="F25" s="357"/>
      <c r="G25" s="357"/>
      <c r="H25" s="357"/>
      <c r="I25" s="357"/>
      <c r="J25" s="357"/>
      <c r="K25" s="358"/>
      <c r="L25" s="358"/>
    </row>
    <row r="26" spans="1:19" ht="17.25" customHeight="1" x14ac:dyDescent="0.2">
      <c r="A26" s="356"/>
      <c r="B26" s="357"/>
      <c r="C26" s="357"/>
      <c r="D26" s="357"/>
      <c r="E26" s="357"/>
      <c r="F26" s="357"/>
      <c r="G26" s="357"/>
      <c r="H26" s="357"/>
      <c r="I26" s="357"/>
      <c r="J26" s="357"/>
      <c r="K26" s="358"/>
      <c r="L26" s="358"/>
    </row>
    <row r="27" spans="1:19" ht="17.25" customHeight="1" x14ac:dyDescent="0.2">
      <c r="A27" s="356"/>
      <c r="B27" s="357"/>
      <c r="C27" s="357"/>
      <c r="D27" s="357"/>
      <c r="E27" s="357"/>
      <c r="F27" s="357"/>
      <c r="G27" s="357"/>
      <c r="H27" s="357"/>
      <c r="I27" s="357"/>
      <c r="J27" s="357"/>
      <c r="K27" s="358"/>
      <c r="L27" s="358"/>
    </row>
    <row r="28" spans="1:19" ht="17.25" customHeight="1" x14ac:dyDescent="0.2">
      <c r="A28" s="356"/>
      <c r="B28" s="357"/>
      <c r="C28" s="357"/>
      <c r="D28" s="357"/>
      <c r="E28" s="357"/>
      <c r="F28" s="357"/>
      <c r="G28" s="357"/>
      <c r="H28" s="357"/>
      <c r="I28" s="357"/>
      <c r="J28" s="357"/>
      <c r="K28" s="358"/>
      <c r="L28" s="358"/>
    </row>
    <row r="30" spans="1:19" s="15" customFormat="1" ht="15.75" customHeight="1" x14ac:dyDescent="0.2">
      <c r="A30" s="668" t="s">
        <v>10</v>
      </c>
      <c r="B30" s="668"/>
      <c r="C30" s="1"/>
      <c r="D30" s="14"/>
      <c r="E30" s="14"/>
      <c r="H30" s="80"/>
      <c r="I30" s="80"/>
      <c r="K30" s="80"/>
    </row>
    <row r="31" spans="1:19" s="15" customFormat="1" ht="13.15" customHeight="1" x14ac:dyDescent="0.2">
      <c r="J31" s="81"/>
      <c r="K31" s="81"/>
      <c r="L31" s="81"/>
      <c r="M31" s="81"/>
      <c r="N31" s="81"/>
      <c r="O31" s="81"/>
      <c r="P31" s="81"/>
      <c r="Q31" s="81"/>
      <c r="R31" s="81"/>
      <c r="S31" s="81"/>
    </row>
    <row r="32" spans="1:19" s="15" customFormat="1" ht="12.75" x14ac:dyDescent="0.2">
      <c r="J32" s="373"/>
      <c r="K32" s="428"/>
      <c r="L32" s="373"/>
      <c r="M32" s="81"/>
      <c r="N32" s="81"/>
      <c r="O32" s="81"/>
      <c r="P32" s="81"/>
      <c r="Q32" s="81"/>
      <c r="R32" s="81"/>
      <c r="S32" s="81"/>
    </row>
    <row r="33" spans="1:19" s="15" customFormat="1" ht="12.75" customHeight="1" x14ac:dyDescent="0.2">
      <c r="B33" s="14"/>
      <c r="C33" s="14"/>
      <c r="D33" s="14"/>
      <c r="E33" s="14"/>
      <c r="J33" s="35"/>
      <c r="K33" s="35"/>
      <c r="L33" s="35"/>
    </row>
    <row r="34" spans="1:19" ht="14.25" customHeight="1" x14ac:dyDescent="0.2">
      <c r="A34" s="15"/>
      <c r="B34" s="14"/>
      <c r="C34" s="14"/>
      <c r="D34" s="14"/>
      <c r="E34" s="14"/>
      <c r="F34" s="14"/>
      <c r="G34" s="14"/>
      <c r="H34" s="14"/>
      <c r="I34" s="14"/>
      <c r="J34" s="35"/>
      <c r="K34" s="35"/>
      <c r="L34" s="424" t="s">
        <v>11</v>
      </c>
      <c r="N34" s="81"/>
      <c r="O34" s="81"/>
      <c r="P34" s="81"/>
      <c r="Q34" s="81"/>
      <c r="R34" s="81"/>
      <c r="S34" s="81"/>
    </row>
    <row r="35" spans="1:19" ht="15" x14ac:dyDescent="0.2">
      <c r="A35" s="14"/>
      <c r="C35" s="35"/>
      <c r="D35" s="35"/>
      <c r="E35" s="35"/>
      <c r="F35" s="35"/>
      <c r="G35" s="35"/>
      <c r="H35" s="35"/>
      <c r="I35" s="35"/>
      <c r="J35" s="35"/>
      <c r="K35" s="35"/>
      <c r="L35" s="424" t="s">
        <v>877</v>
      </c>
      <c r="M35" s="35"/>
      <c r="N35" s="35"/>
      <c r="O35" s="35"/>
      <c r="P35" s="35"/>
      <c r="Q35" s="35"/>
      <c r="R35" s="35"/>
      <c r="S35" s="35"/>
    </row>
    <row r="36" spans="1:19" ht="15" x14ac:dyDescent="0.2">
      <c r="B36" s="35"/>
      <c r="C36" s="35"/>
      <c r="D36" s="35"/>
      <c r="E36" s="35"/>
      <c r="F36" s="35"/>
      <c r="G36" s="35"/>
      <c r="H36" s="35"/>
      <c r="I36" s="35"/>
      <c r="J36" s="35"/>
      <c r="K36" s="35"/>
      <c r="L36" s="424" t="s">
        <v>878</v>
      </c>
      <c r="M36" s="35"/>
      <c r="N36" s="35"/>
      <c r="O36" s="35"/>
      <c r="P36" s="35"/>
      <c r="Q36" s="35"/>
      <c r="R36" s="35"/>
      <c r="S36" s="35"/>
    </row>
    <row r="37" spans="1:19" x14ac:dyDescent="0.2">
      <c r="A37" s="15"/>
      <c r="B37" s="14"/>
      <c r="C37" s="14"/>
      <c r="D37" s="14"/>
      <c r="E37" s="14"/>
      <c r="F37" s="14"/>
      <c r="G37" s="14"/>
      <c r="H37" s="14"/>
      <c r="I37" s="14"/>
      <c r="J37" s="35" t="s">
        <v>82</v>
      </c>
      <c r="K37" s="35"/>
      <c r="L37" s="35"/>
      <c r="M37" s="35"/>
      <c r="N37" s="35"/>
      <c r="O37" s="35"/>
      <c r="P37" s="35"/>
      <c r="Q37" s="35"/>
      <c r="R37" s="35"/>
      <c r="S37" s="35"/>
    </row>
  </sheetData>
  <mergeCells count="21">
    <mergeCell ref="A30:B30"/>
    <mergeCell ref="C8:C9"/>
    <mergeCell ref="H8:H9"/>
    <mergeCell ref="G8:G9"/>
    <mergeCell ref="C7:F7"/>
    <mergeCell ref="D8:D9"/>
    <mergeCell ref="A23:L23"/>
    <mergeCell ref="A7:A9"/>
    <mergeCell ref="B7:B9"/>
    <mergeCell ref="K7:K9"/>
    <mergeCell ref="E8:F8"/>
    <mergeCell ref="I8:J8"/>
    <mergeCell ref="A22:B22"/>
    <mergeCell ref="B24:L24"/>
    <mergeCell ref="K1:L1"/>
    <mergeCell ref="B2:J2"/>
    <mergeCell ref="B3:J3"/>
    <mergeCell ref="G7:J7"/>
    <mergeCell ref="A6:B6"/>
    <mergeCell ref="B5:L5"/>
    <mergeCell ref="L7:L9"/>
  </mergeCells>
  <phoneticPr fontId="0" type="noConversion"/>
  <printOptions horizontalCentered="1" verticalCentered="1"/>
  <pageMargins left="0.70866141732283505" right="0.70866141732283505" top="0.23622047244094499" bottom="0" header="0.31496062992126" footer="0.31496062992126"/>
  <pageSetup paperSize="9" scale="75"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O36"/>
  <sheetViews>
    <sheetView view="pageBreakPreview" topLeftCell="A7" zoomScale="85" zoomScaleNormal="90" zoomScaleSheetLayoutView="85" workbookViewId="0">
      <selection activeCell="L18" activeCellId="1" sqref="C18:E18 L18:N18"/>
    </sheetView>
  </sheetViews>
  <sheetFormatPr defaultRowHeight="12.75" x14ac:dyDescent="0.2"/>
  <cols>
    <col min="1" max="1" width="4.7109375" style="173" customWidth="1"/>
    <col min="2" max="2" width="19.140625" style="173" customWidth="1"/>
    <col min="3" max="4" width="7.85546875" style="173" customWidth="1"/>
    <col min="5" max="5" width="8.7109375" style="173" bestFit="1" customWidth="1"/>
    <col min="6" max="10" width="7.85546875" style="173" customWidth="1"/>
    <col min="11" max="11" width="8.7109375" style="173" bestFit="1" customWidth="1"/>
    <col min="12" max="13" width="8" style="173" customWidth="1"/>
    <col min="14" max="14" width="8.7109375" style="173" bestFit="1" customWidth="1"/>
    <col min="15" max="19" width="8" style="173" customWidth="1"/>
    <col min="20" max="20" width="8.7109375" style="173" bestFit="1" customWidth="1"/>
    <col min="21" max="22" width="8" style="173" customWidth="1"/>
    <col min="23" max="23" width="10.5703125" style="173" customWidth="1"/>
    <col min="24" max="16384" width="9.140625" style="173"/>
  </cols>
  <sheetData>
    <row r="1" spans="1:249" ht="15" x14ac:dyDescent="0.2">
      <c r="O1" s="1037" t="s">
        <v>567</v>
      </c>
      <c r="P1" s="1037"/>
      <c r="Q1" s="1037"/>
      <c r="R1" s="1037"/>
      <c r="S1" s="1037"/>
      <c r="T1" s="1037"/>
      <c r="U1" s="1037"/>
    </row>
    <row r="2" spans="1:249" ht="15.75" x14ac:dyDescent="0.25">
      <c r="F2" s="174" t="s">
        <v>0</v>
      </c>
      <c r="G2" s="174"/>
      <c r="H2" s="174"/>
      <c r="I2" s="175"/>
      <c r="J2" s="175"/>
      <c r="K2" s="175"/>
      <c r="L2" s="175"/>
      <c r="M2" s="175"/>
      <c r="N2" s="175"/>
      <c r="O2" s="175"/>
      <c r="P2" s="175"/>
      <c r="Q2" s="175"/>
      <c r="R2" s="175"/>
      <c r="S2" s="175"/>
      <c r="T2" s="175"/>
      <c r="U2" s="175"/>
    </row>
    <row r="3" spans="1:249" ht="15.75" x14ac:dyDescent="0.25">
      <c r="F3" s="174"/>
      <c r="G3" s="174"/>
      <c r="H3" s="174"/>
      <c r="I3" s="175"/>
      <c r="J3" s="175"/>
      <c r="K3" s="175"/>
      <c r="L3" s="175"/>
      <c r="M3" s="175"/>
      <c r="N3" s="175"/>
      <c r="O3" s="175"/>
      <c r="P3" s="175"/>
      <c r="Q3" s="175"/>
      <c r="R3" s="175"/>
      <c r="S3" s="175"/>
      <c r="T3" s="175"/>
      <c r="U3" s="175"/>
    </row>
    <row r="4" spans="1:249" ht="18" x14ac:dyDescent="0.25">
      <c r="B4" s="1038" t="s">
        <v>651</v>
      </c>
      <c r="C4" s="1038"/>
      <c r="D4" s="1038"/>
      <c r="E4" s="1038"/>
      <c r="F4" s="1038"/>
      <c r="G4" s="1038"/>
      <c r="H4" s="1038"/>
      <c r="I4" s="1038"/>
      <c r="J4" s="1038"/>
      <c r="K4" s="1038"/>
      <c r="L4" s="1038"/>
      <c r="M4" s="1038"/>
      <c r="N4" s="1038"/>
      <c r="O4" s="1038"/>
      <c r="P4" s="1038"/>
      <c r="Q4" s="1038"/>
      <c r="R4" s="1038"/>
      <c r="S4" s="1038"/>
      <c r="T4" s="1038"/>
      <c r="U4" s="1038"/>
    </row>
    <row r="6" spans="1:249" ht="15.75" x14ac:dyDescent="0.25">
      <c r="B6" s="1039" t="s">
        <v>837</v>
      </c>
      <c r="C6" s="1039"/>
      <c r="D6" s="1039"/>
      <c r="E6" s="1039"/>
      <c r="F6" s="1039"/>
      <c r="G6" s="1039"/>
      <c r="H6" s="1039"/>
      <c r="I6" s="1039"/>
      <c r="J6" s="1039"/>
      <c r="K6" s="1039"/>
      <c r="L6" s="1039"/>
      <c r="M6" s="1039"/>
      <c r="N6" s="1039"/>
      <c r="O6" s="1039"/>
      <c r="P6" s="1039"/>
      <c r="Q6" s="1039"/>
      <c r="R6" s="1039"/>
      <c r="S6" s="1039"/>
      <c r="T6" s="1039"/>
      <c r="U6" s="1039"/>
    </row>
    <row r="8" spans="1:249" x14ac:dyDescent="0.2">
      <c r="A8" s="1040" t="s">
        <v>873</v>
      </c>
      <c r="B8" s="1040"/>
    </row>
    <row r="9" spans="1:249" ht="18" x14ac:dyDescent="0.25">
      <c r="A9" s="176"/>
      <c r="B9" s="176"/>
      <c r="V9" s="1048" t="s">
        <v>255</v>
      </c>
      <c r="W9" s="1048"/>
    </row>
    <row r="10" spans="1:249" ht="12.75" customHeight="1" x14ac:dyDescent="0.2">
      <c r="A10" s="1049" t="s">
        <v>1</v>
      </c>
      <c r="B10" s="1049" t="s">
        <v>110</v>
      </c>
      <c r="C10" s="1051" t="s">
        <v>23</v>
      </c>
      <c r="D10" s="1052"/>
      <c r="E10" s="1052"/>
      <c r="F10" s="1052"/>
      <c r="G10" s="1052"/>
      <c r="H10" s="1052"/>
      <c r="I10" s="1052"/>
      <c r="J10" s="1052"/>
      <c r="K10" s="1053"/>
      <c r="L10" s="1051" t="s">
        <v>24</v>
      </c>
      <c r="M10" s="1052"/>
      <c r="N10" s="1052"/>
      <c r="O10" s="1052"/>
      <c r="P10" s="1052"/>
      <c r="Q10" s="1052"/>
      <c r="R10" s="1052"/>
      <c r="S10" s="1052"/>
      <c r="T10" s="1053"/>
      <c r="U10" s="1054" t="s">
        <v>141</v>
      </c>
      <c r="V10" s="1055"/>
      <c r="W10" s="1056"/>
      <c r="X10" s="178"/>
      <c r="Y10" s="178"/>
      <c r="Z10" s="178"/>
      <c r="AA10" s="178"/>
      <c r="AB10" s="178"/>
      <c r="AC10" s="179"/>
      <c r="AD10" s="180"/>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178"/>
      <c r="BK10" s="178"/>
      <c r="BL10" s="178"/>
      <c r="BM10" s="178"/>
      <c r="BN10" s="178"/>
      <c r="BO10" s="178"/>
      <c r="BP10" s="178"/>
      <c r="BQ10" s="178"/>
      <c r="BR10" s="178"/>
      <c r="BS10" s="178"/>
      <c r="BT10" s="178"/>
      <c r="BU10" s="178"/>
      <c r="BV10" s="178"/>
      <c r="BW10" s="178"/>
      <c r="BX10" s="178"/>
      <c r="BY10" s="178"/>
      <c r="BZ10" s="178"/>
      <c r="CA10" s="178"/>
      <c r="CB10" s="178"/>
      <c r="CC10" s="178"/>
      <c r="CD10" s="178"/>
      <c r="CE10" s="178"/>
      <c r="CF10" s="178"/>
      <c r="CG10" s="178"/>
      <c r="CH10" s="178"/>
      <c r="CI10" s="178"/>
      <c r="CJ10" s="178"/>
      <c r="CK10" s="178"/>
      <c r="CL10" s="178"/>
      <c r="CM10" s="178"/>
      <c r="CN10" s="178"/>
      <c r="CO10" s="178"/>
      <c r="CP10" s="178"/>
      <c r="CQ10" s="178"/>
      <c r="CR10" s="178"/>
      <c r="CS10" s="178"/>
      <c r="CT10" s="178"/>
      <c r="CU10" s="178"/>
      <c r="CV10" s="178"/>
      <c r="CW10" s="178"/>
      <c r="CX10" s="178"/>
      <c r="CY10" s="178"/>
      <c r="CZ10" s="178"/>
      <c r="DA10" s="178"/>
      <c r="DB10" s="178"/>
      <c r="DC10" s="178"/>
      <c r="DD10" s="178"/>
      <c r="DE10" s="178"/>
      <c r="DF10" s="178"/>
      <c r="DG10" s="178"/>
      <c r="DH10" s="178"/>
      <c r="DI10" s="178"/>
      <c r="DJ10" s="178"/>
      <c r="DK10" s="178"/>
      <c r="DL10" s="178"/>
      <c r="DM10" s="178"/>
      <c r="DN10" s="178"/>
      <c r="DO10" s="178"/>
      <c r="DP10" s="178"/>
      <c r="DQ10" s="178"/>
      <c r="DR10" s="178"/>
      <c r="DS10" s="178"/>
      <c r="DT10" s="178"/>
      <c r="DU10" s="178"/>
      <c r="DV10" s="178"/>
      <c r="DW10" s="178"/>
      <c r="DX10" s="178"/>
      <c r="DY10" s="178"/>
      <c r="DZ10" s="178"/>
      <c r="EA10" s="178"/>
      <c r="EB10" s="178"/>
      <c r="EC10" s="178"/>
      <c r="ED10" s="178"/>
      <c r="EE10" s="178"/>
      <c r="EF10" s="178"/>
      <c r="EG10" s="178"/>
      <c r="EH10" s="178"/>
      <c r="EI10" s="178"/>
      <c r="EJ10" s="178"/>
      <c r="EK10" s="178"/>
      <c r="EL10" s="178"/>
      <c r="EM10" s="178"/>
      <c r="EN10" s="178"/>
      <c r="EO10" s="178"/>
      <c r="EP10" s="178"/>
      <c r="EQ10" s="178"/>
      <c r="ER10" s="178"/>
      <c r="ES10" s="178"/>
      <c r="ET10" s="178"/>
      <c r="EU10" s="178"/>
      <c r="EV10" s="178"/>
      <c r="EW10" s="178"/>
      <c r="EX10" s="178"/>
      <c r="EY10" s="178"/>
      <c r="EZ10" s="178"/>
      <c r="FA10" s="178"/>
      <c r="FB10" s="178"/>
      <c r="FC10" s="178"/>
      <c r="FD10" s="178"/>
      <c r="FE10" s="178"/>
      <c r="FF10" s="178"/>
      <c r="FG10" s="178"/>
      <c r="FH10" s="178"/>
      <c r="FI10" s="178"/>
      <c r="FJ10" s="178"/>
      <c r="FK10" s="178"/>
      <c r="FL10" s="178"/>
      <c r="FM10" s="178"/>
      <c r="FN10" s="178"/>
      <c r="FO10" s="178"/>
      <c r="FP10" s="178"/>
      <c r="FQ10" s="178"/>
      <c r="FR10" s="178"/>
      <c r="FS10" s="178"/>
      <c r="FT10" s="178"/>
      <c r="FU10" s="178"/>
      <c r="FV10" s="178"/>
      <c r="FW10" s="178"/>
      <c r="FX10" s="178"/>
      <c r="FY10" s="178"/>
      <c r="FZ10" s="178"/>
      <c r="GA10" s="178"/>
      <c r="GB10" s="178"/>
      <c r="GC10" s="178"/>
      <c r="GD10" s="178"/>
      <c r="GE10" s="178"/>
      <c r="GF10" s="178"/>
      <c r="GG10" s="178"/>
      <c r="GH10" s="178"/>
      <c r="GI10" s="178"/>
      <c r="GJ10" s="178"/>
      <c r="GK10" s="178"/>
      <c r="GL10" s="178"/>
      <c r="GM10" s="178"/>
      <c r="GN10" s="178"/>
      <c r="GO10" s="178"/>
      <c r="GP10" s="178"/>
      <c r="GQ10" s="178"/>
      <c r="GR10" s="178"/>
      <c r="GS10" s="178"/>
      <c r="GT10" s="178"/>
      <c r="GU10" s="178"/>
      <c r="GV10" s="178"/>
      <c r="GW10" s="178"/>
      <c r="GX10" s="178"/>
      <c r="GY10" s="178"/>
      <c r="GZ10" s="178"/>
      <c r="HA10" s="178"/>
      <c r="HB10" s="178"/>
      <c r="HC10" s="178"/>
      <c r="HD10" s="178"/>
      <c r="HE10" s="178"/>
      <c r="HF10" s="178"/>
      <c r="HG10" s="178"/>
      <c r="HH10" s="178"/>
      <c r="HI10" s="178"/>
      <c r="HJ10" s="178"/>
      <c r="HK10" s="178"/>
      <c r="HL10" s="178"/>
      <c r="HM10" s="178"/>
      <c r="HN10" s="178"/>
      <c r="HO10" s="178"/>
      <c r="HP10" s="178"/>
      <c r="HQ10" s="178"/>
      <c r="HR10" s="178"/>
      <c r="HS10" s="178"/>
      <c r="HT10" s="178"/>
      <c r="HU10" s="178"/>
      <c r="HV10" s="178"/>
      <c r="HW10" s="178"/>
      <c r="HX10" s="178"/>
      <c r="HY10" s="178"/>
      <c r="HZ10" s="178"/>
      <c r="IA10" s="178"/>
      <c r="IB10" s="178"/>
      <c r="IC10" s="178"/>
      <c r="ID10" s="178"/>
      <c r="IE10" s="178"/>
      <c r="IF10" s="178"/>
      <c r="IG10" s="178"/>
      <c r="IH10" s="178"/>
      <c r="II10" s="178"/>
      <c r="IJ10" s="178"/>
      <c r="IK10" s="178"/>
      <c r="IL10" s="178"/>
      <c r="IM10" s="178"/>
      <c r="IN10" s="178"/>
      <c r="IO10" s="178"/>
    </row>
    <row r="11" spans="1:249" ht="12.75" customHeight="1" x14ac:dyDescent="0.2">
      <c r="A11" s="1050"/>
      <c r="B11" s="1050"/>
      <c r="C11" s="1041" t="s">
        <v>175</v>
      </c>
      <c r="D11" s="1042"/>
      <c r="E11" s="1043"/>
      <c r="F11" s="1041" t="s">
        <v>176</v>
      </c>
      <c r="G11" s="1042"/>
      <c r="H11" s="1043"/>
      <c r="I11" s="1041" t="s">
        <v>15</v>
      </c>
      <c r="J11" s="1042"/>
      <c r="K11" s="1043"/>
      <c r="L11" s="1041" t="s">
        <v>175</v>
      </c>
      <c r="M11" s="1042"/>
      <c r="N11" s="1043"/>
      <c r="O11" s="1041" t="s">
        <v>176</v>
      </c>
      <c r="P11" s="1042"/>
      <c r="Q11" s="1043"/>
      <c r="R11" s="1041" t="s">
        <v>15</v>
      </c>
      <c r="S11" s="1042"/>
      <c r="T11" s="1043"/>
      <c r="U11" s="1057"/>
      <c r="V11" s="1058"/>
      <c r="W11" s="1059"/>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c r="BS11" s="178"/>
      <c r="BT11" s="178"/>
      <c r="BU11" s="178"/>
      <c r="BV11" s="178"/>
      <c r="BW11" s="178"/>
      <c r="BX11" s="178"/>
      <c r="BY11" s="178"/>
      <c r="BZ11" s="178"/>
      <c r="CA11" s="178"/>
      <c r="CB11" s="178"/>
      <c r="CC11" s="178"/>
      <c r="CD11" s="178"/>
      <c r="CE11" s="178"/>
      <c r="CF11" s="178"/>
      <c r="CG11" s="178"/>
      <c r="CH11" s="178"/>
      <c r="CI11" s="178"/>
      <c r="CJ11" s="178"/>
      <c r="CK11" s="178"/>
      <c r="CL11" s="178"/>
      <c r="CM11" s="178"/>
      <c r="CN11" s="178"/>
      <c r="CO11" s="178"/>
      <c r="CP11" s="178"/>
      <c r="CQ11" s="178"/>
      <c r="CR11" s="178"/>
      <c r="CS11" s="178"/>
      <c r="CT11" s="178"/>
      <c r="CU11" s="178"/>
      <c r="CV11" s="178"/>
      <c r="CW11" s="178"/>
      <c r="CX11" s="178"/>
      <c r="CY11" s="178"/>
      <c r="CZ11" s="178"/>
      <c r="DA11" s="178"/>
      <c r="DB11" s="178"/>
      <c r="DC11" s="178"/>
      <c r="DD11" s="178"/>
      <c r="DE11" s="178"/>
      <c r="DF11" s="178"/>
      <c r="DG11" s="178"/>
      <c r="DH11" s="178"/>
      <c r="DI11" s="178"/>
      <c r="DJ11" s="178"/>
      <c r="DK11" s="178"/>
      <c r="DL11" s="178"/>
      <c r="DM11" s="178"/>
      <c r="DN11" s="178"/>
      <c r="DO11" s="178"/>
      <c r="DP11" s="178"/>
      <c r="DQ11" s="178"/>
      <c r="DR11" s="178"/>
      <c r="DS11" s="178"/>
      <c r="DT11" s="178"/>
      <c r="DU11" s="178"/>
      <c r="DV11" s="178"/>
      <c r="DW11" s="178"/>
      <c r="DX11" s="178"/>
      <c r="DY11" s="178"/>
      <c r="DZ11" s="178"/>
      <c r="EA11" s="178"/>
      <c r="EB11" s="178"/>
      <c r="EC11" s="178"/>
      <c r="ED11" s="178"/>
      <c r="EE11" s="178"/>
      <c r="EF11" s="178"/>
      <c r="EG11" s="178"/>
      <c r="EH11" s="178"/>
      <c r="EI11" s="178"/>
      <c r="EJ11" s="178"/>
      <c r="EK11" s="178"/>
      <c r="EL11" s="178"/>
      <c r="EM11" s="178"/>
      <c r="EN11" s="178"/>
      <c r="EO11" s="178"/>
      <c r="EP11" s="178"/>
      <c r="EQ11" s="178"/>
      <c r="ER11" s="178"/>
      <c r="ES11" s="178"/>
      <c r="ET11" s="178"/>
      <c r="EU11" s="178"/>
      <c r="EV11" s="178"/>
      <c r="EW11" s="178"/>
      <c r="EX11" s="178"/>
      <c r="EY11" s="178"/>
      <c r="EZ11" s="178"/>
      <c r="FA11" s="178"/>
      <c r="FB11" s="178"/>
      <c r="FC11" s="178"/>
      <c r="FD11" s="178"/>
      <c r="FE11" s="178"/>
      <c r="FF11" s="178"/>
      <c r="FG11" s="178"/>
      <c r="FH11" s="178"/>
      <c r="FI11" s="178"/>
      <c r="FJ11" s="178"/>
      <c r="FK11" s="178"/>
      <c r="FL11" s="178"/>
      <c r="FM11" s="178"/>
      <c r="FN11" s="178"/>
      <c r="FO11" s="178"/>
      <c r="FP11" s="178"/>
      <c r="FQ11" s="178"/>
      <c r="FR11" s="178"/>
      <c r="FS11" s="178"/>
      <c r="FT11" s="178"/>
      <c r="FU11" s="178"/>
      <c r="FV11" s="178"/>
      <c r="FW11" s="178"/>
      <c r="FX11" s="178"/>
      <c r="FY11" s="178"/>
      <c r="FZ11" s="178"/>
      <c r="GA11" s="178"/>
      <c r="GB11" s="178"/>
      <c r="GC11" s="178"/>
      <c r="GD11" s="178"/>
      <c r="GE11" s="178"/>
      <c r="GF11" s="178"/>
      <c r="GG11" s="178"/>
      <c r="GH11" s="178"/>
      <c r="GI11" s="178"/>
      <c r="GJ11" s="178"/>
      <c r="GK11" s="178"/>
      <c r="GL11" s="178"/>
      <c r="GM11" s="178"/>
      <c r="GN11" s="178"/>
      <c r="GO11" s="178"/>
      <c r="GP11" s="178"/>
      <c r="GQ11" s="178"/>
      <c r="GR11" s="178"/>
      <c r="GS11" s="178"/>
      <c r="GT11" s="178"/>
      <c r="GU11" s="178"/>
      <c r="GV11" s="178"/>
      <c r="GW11" s="178"/>
      <c r="GX11" s="178"/>
      <c r="GY11" s="178"/>
      <c r="GZ11" s="178"/>
      <c r="HA11" s="178"/>
      <c r="HB11" s="178"/>
      <c r="HC11" s="178"/>
      <c r="HD11" s="178"/>
      <c r="HE11" s="178"/>
      <c r="HF11" s="178"/>
      <c r="HG11" s="178"/>
      <c r="HH11" s="178"/>
      <c r="HI11" s="178"/>
      <c r="HJ11" s="178"/>
      <c r="HK11" s="178"/>
      <c r="HL11" s="178"/>
      <c r="HM11" s="178"/>
      <c r="HN11" s="178"/>
      <c r="HO11" s="178"/>
      <c r="HP11" s="178"/>
      <c r="HQ11" s="178"/>
      <c r="HR11" s="178"/>
      <c r="HS11" s="178"/>
      <c r="HT11" s="178"/>
      <c r="HU11" s="178"/>
      <c r="HV11" s="178"/>
      <c r="HW11" s="178"/>
      <c r="HX11" s="178"/>
      <c r="HY11" s="178"/>
      <c r="HZ11" s="178"/>
      <c r="IA11" s="178"/>
      <c r="IB11" s="178"/>
      <c r="IC11" s="178"/>
      <c r="ID11" s="178"/>
      <c r="IE11" s="178"/>
      <c r="IF11" s="178"/>
      <c r="IG11" s="178"/>
      <c r="IH11" s="178"/>
      <c r="II11" s="178"/>
      <c r="IJ11" s="178"/>
      <c r="IK11" s="178"/>
      <c r="IL11" s="178"/>
      <c r="IM11" s="178"/>
      <c r="IN11" s="178"/>
      <c r="IO11" s="178"/>
    </row>
    <row r="12" spans="1:249" x14ac:dyDescent="0.2">
      <c r="A12" s="177"/>
      <c r="B12" s="177"/>
      <c r="C12" s="181" t="s">
        <v>256</v>
      </c>
      <c r="D12" s="182" t="s">
        <v>41</v>
      </c>
      <c r="E12" s="183" t="s">
        <v>42</v>
      </c>
      <c r="F12" s="181" t="s">
        <v>256</v>
      </c>
      <c r="G12" s="182" t="s">
        <v>41</v>
      </c>
      <c r="H12" s="183" t="s">
        <v>42</v>
      </c>
      <c r="I12" s="181" t="s">
        <v>256</v>
      </c>
      <c r="J12" s="182" t="s">
        <v>41</v>
      </c>
      <c r="K12" s="183" t="s">
        <v>42</v>
      </c>
      <c r="L12" s="181" t="s">
        <v>256</v>
      </c>
      <c r="M12" s="182" t="s">
        <v>41</v>
      </c>
      <c r="N12" s="183" t="s">
        <v>42</v>
      </c>
      <c r="O12" s="181" t="s">
        <v>256</v>
      </c>
      <c r="P12" s="182" t="s">
        <v>41</v>
      </c>
      <c r="Q12" s="183" t="s">
        <v>42</v>
      </c>
      <c r="R12" s="181" t="s">
        <v>256</v>
      </c>
      <c r="S12" s="182" t="s">
        <v>41</v>
      </c>
      <c r="T12" s="183" t="s">
        <v>42</v>
      </c>
      <c r="U12" s="177" t="s">
        <v>256</v>
      </c>
      <c r="V12" s="177" t="s">
        <v>41</v>
      </c>
      <c r="W12" s="177" t="s">
        <v>42</v>
      </c>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c r="BA12" s="178"/>
      <c r="BB12" s="178"/>
      <c r="BC12" s="178"/>
      <c r="BD12" s="178"/>
      <c r="BE12" s="178"/>
      <c r="BF12" s="178"/>
      <c r="BG12" s="178"/>
      <c r="BH12" s="178"/>
      <c r="BI12" s="178"/>
      <c r="BJ12" s="178"/>
      <c r="BK12" s="178"/>
      <c r="BL12" s="178"/>
      <c r="BM12" s="178"/>
      <c r="BN12" s="178"/>
      <c r="BO12" s="178"/>
      <c r="BP12" s="178"/>
      <c r="BQ12" s="178"/>
      <c r="BR12" s="178"/>
      <c r="BS12" s="178"/>
      <c r="BT12" s="178"/>
      <c r="BU12" s="178"/>
      <c r="BV12" s="178"/>
      <c r="BW12" s="178"/>
      <c r="BX12" s="178"/>
      <c r="BY12" s="178"/>
      <c r="BZ12" s="178"/>
      <c r="CA12" s="178"/>
      <c r="CB12" s="178"/>
      <c r="CC12" s="178"/>
      <c r="CD12" s="178"/>
      <c r="CE12" s="178"/>
      <c r="CF12" s="178"/>
      <c r="CG12" s="178"/>
      <c r="CH12" s="178"/>
      <c r="CI12" s="178"/>
      <c r="CJ12" s="178"/>
      <c r="CK12" s="178"/>
      <c r="CL12" s="178"/>
      <c r="CM12" s="178"/>
      <c r="CN12" s="178"/>
      <c r="CO12" s="178"/>
      <c r="CP12" s="178"/>
      <c r="CQ12" s="178"/>
      <c r="CR12" s="178"/>
      <c r="CS12" s="178"/>
      <c r="CT12" s="178"/>
      <c r="CU12" s="178"/>
      <c r="CV12" s="178"/>
      <c r="CW12" s="178"/>
      <c r="CX12" s="178"/>
      <c r="CY12" s="178"/>
      <c r="CZ12" s="178"/>
      <c r="DA12" s="178"/>
      <c r="DB12" s="178"/>
      <c r="DC12" s="178"/>
      <c r="DD12" s="178"/>
      <c r="DE12" s="178"/>
      <c r="DF12" s="178"/>
      <c r="DG12" s="178"/>
      <c r="DH12" s="178"/>
      <c r="DI12" s="178"/>
      <c r="DJ12" s="178"/>
      <c r="DK12" s="178"/>
      <c r="DL12" s="178"/>
      <c r="DM12" s="178"/>
      <c r="DN12" s="178"/>
      <c r="DO12" s="178"/>
      <c r="DP12" s="178"/>
      <c r="DQ12" s="178"/>
      <c r="DR12" s="178"/>
      <c r="DS12" s="178"/>
      <c r="DT12" s="178"/>
      <c r="DU12" s="178"/>
      <c r="DV12" s="178"/>
      <c r="DW12" s="178"/>
      <c r="DX12" s="178"/>
      <c r="DY12" s="178"/>
      <c r="DZ12" s="178"/>
      <c r="EA12" s="178"/>
      <c r="EB12" s="178"/>
      <c r="EC12" s="178"/>
      <c r="ED12" s="178"/>
      <c r="EE12" s="178"/>
      <c r="EF12" s="178"/>
      <c r="EG12" s="178"/>
      <c r="EH12" s="178"/>
      <c r="EI12" s="178"/>
      <c r="EJ12" s="178"/>
      <c r="EK12" s="178"/>
      <c r="EL12" s="178"/>
      <c r="EM12" s="178"/>
      <c r="EN12" s="178"/>
      <c r="EO12" s="178"/>
      <c r="EP12" s="178"/>
      <c r="EQ12" s="178"/>
      <c r="ER12" s="178"/>
      <c r="ES12" s="178"/>
      <c r="ET12" s="178"/>
      <c r="EU12" s="178"/>
      <c r="EV12" s="178"/>
      <c r="EW12" s="178"/>
      <c r="EX12" s="178"/>
      <c r="EY12" s="178"/>
      <c r="EZ12" s="178"/>
      <c r="FA12" s="178"/>
      <c r="FB12" s="178"/>
      <c r="FC12" s="178"/>
      <c r="FD12" s="178"/>
      <c r="FE12" s="178"/>
      <c r="FF12" s="178"/>
      <c r="FG12" s="178"/>
      <c r="FH12" s="178"/>
      <c r="FI12" s="178"/>
      <c r="FJ12" s="178"/>
      <c r="FK12" s="178"/>
      <c r="FL12" s="178"/>
      <c r="FM12" s="178"/>
      <c r="FN12" s="178"/>
      <c r="FO12" s="178"/>
      <c r="FP12" s="178"/>
      <c r="FQ12" s="178"/>
      <c r="FR12" s="178"/>
      <c r="FS12" s="178"/>
      <c r="FT12" s="178"/>
      <c r="FU12" s="178"/>
      <c r="FV12" s="178"/>
      <c r="FW12" s="178"/>
      <c r="FX12" s="178"/>
      <c r="FY12" s="178"/>
      <c r="FZ12" s="178"/>
      <c r="GA12" s="178"/>
      <c r="GB12" s="178"/>
      <c r="GC12" s="178"/>
      <c r="GD12" s="178"/>
      <c r="GE12" s="178"/>
      <c r="GF12" s="178"/>
      <c r="GG12" s="178"/>
      <c r="GH12" s="178"/>
      <c r="GI12" s="178"/>
      <c r="GJ12" s="178"/>
      <c r="GK12" s="178"/>
      <c r="GL12" s="178"/>
      <c r="GM12" s="178"/>
      <c r="GN12" s="178"/>
      <c r="GO12" s="178"/>
      <c r="GP12" s="178"/>
      <c r="GQ12" s="178"/>
      <c r="GR12" s="178"/>
      <c r="GS12" s="178"/>
      <c r="GT12" s="178"/>
      <c r="GU12" s="178"/>
      <c r="GV12" s="178"/>
      <c r="GW12" s="178"/>
      <c r="GX12" s="178"/>
      <c r="GY12" s="178"/>
      <c r="GZ12" s="178"/>
      <c r="HA12" s="178"/>
      <c r="HB12" s="178"/>
      <c r="HC12" s="178"/>
      <c r="HD12" s="178"/>
      <c r="HE12" s="178"/>
      <c r="HF12" s="178"/>
      <c r="HG12" s="178"/>
      <c r="HH12" s="178"/>
      <c r="HI12" s="178"/>
      <c r="HJ12" s="178"/>
      <c r="HK12" s="178"/>
      <c r="HL12" s="178"/>
      <c r="HM12" s="178"/>
      <c r="HN12" s="178"/>
      <c r="HO12" s="178"/>
      <c r="HP12" s="178"/>
      <c r="HQ12" s="178"/>
      <c r="HR12" s="178"/>
      <c r="HS12" s="178"/>
      <c r="HT12" s="178"/>
      <c r="HU12" s="178"/>
      <c r="HV12" s="178"/>
      <c r="HW12" s="178"/>
      <c r="HX12" s="178"/>
      <c r="HY12" s="178"/>
      <c r="HZ12" s="178"/>
      <c r="IA12" s="178"/>
      <c r="IB12" s="178"/>
      <c r="IC12" s="178"/>
      <c r="ID12" s="178"/>
      <c r="IE12" s="178"/>
      <c r="IF12" s="178"/>
      <c r="IG12" s="178"/>
      <c r="IH12" s="178"/>
      <c r="II12" s="178"/>
      <c r="IJ12" s="178"/>
      <c r="IK12" s="178"/>
      <c r="IL12" s="178"/>
      <c r="IM12" s="178"/>
      <c r="IN12" s="178"/>
      <c r="IO12" s="178"/>
    </row>
    <row r="13" spans="1:249" x14ac:dyDescent="0.2">
      <c r="A13" s="177">
        <v>1</v>
      </c>
      <c r="B13" s="177">
        <v>2</v>
      </c>
      <c r="C13" s="177">
        <v>3</v>
      </c>
      <c r="D13" s="177">
        <v>4</v>
      </c>
      <c r="E13" s="177">
        <v>5</v>
      </c>
      <c r="F13" s="177">
        <v>7</v>
      </c>
      <c r="G13" s="177">
        <v>8</v>
      </c>
      <c r="H13" s="177">
        <v>9</v>
      </c>
      <c r="I13" s="177">
        <v>11</v>
      </c>
      <c r="J13" s="177">
        <v>12</v>
      </c>
      <c r="K13" s="177">
        <v>13</v>
      </c>
      <c r="L13" s="177">
        <v>15</v>
      </c>
      <c r="M13" s="177">
        <v>16</v>
      </c>
      <c r="N13" s="177">
        <v>17</v>
      </c>
      <c r="O13" s="177">
        <v>19</v>
      </c>
      <c r="P13" s="177">
        <v>20</v>
      </c>
      <c r="Q13" s="177">
        <v>21</v>
      </c>
      <c r="R13" s="177">
        <v>23</v>
      </c>
      <c r="S13" s="177">
        <v>24</v>
      </c>
      <c r="T13" s="177">
        <v>25</v>
      </c>
      <c r="U13" s="177">
        <v>27</v>
      </c>
      <c r="V13" s="177">
        <v>28</v>
      </c>
      <c r="W13" s="177">
        <v>29</v>
      </c>
      <c r="X13" s="184"/>
      <c r="Y13" s="184"/>
      <c r="Z13" s="184"/>
      <c r="AA13" s="184"/>
      <c r="AB13" s="184"/>
      <c r="AC13" s="184"/>
      <c r="AD13" s="184"/>
      <c r="AE13" s="184"/>
      <c r="AF13" s="184"/>
      <c r="AG13" s="184"/>
      <c r="AH13" s="184"/>
      <c r="AI13" s="184"/>
      <c r="AJ13" s="184"/>
      <c r="AK13" s="184"/>
      <c r="AL13" s="184"/>
      <c r="AM13" s="184"/>
      <c r="AN13" s="184"/>
      <c r="AO13" s="184"/>
      <c r="AP13" s="184"/>
      <c r="AQ13" s="184"/>
      <c r="AR13" s="184"/>
      <c r="AS13" s="184"/>
      <c r="AT13" s="184"/>
      <c r="AU13" s="184"/>
      <c r="AV13" s="184"/>
      <c r="AW13" s="184"/>
      <c r="AX13" s="184"/>
      <c r="AY13" s="184"/>
      <c r="AZ13" s="184"/>
      <c r="BA13" s="184"/>
      <c r="BB13" s="184"/>
      <c r="BC13" s="184"/>
      <c r="BD13" s="184"/>
      <c r="BE13" s="184"/>
      <c r="BF13" s="184"/>
      <c r="BG13" s="184"/>
      <c r="BH13" s="184"/>
      <c r="BI13" s="184"/>
      <c r="BJ13" s="184"/>
      <c r="BK13" s="184"/>
      <c r="BL13" s="184"/>
      <c r="BM13" s="184"/>
      <c r="BN13" s="184"/>
      <c r="BO13" s="184"/>
      <c r="BP13" s="184"/>
      <c r="BQ13" s="184"/>
      <c r="BR13" s="184"/>
      <c r="BS13" s="184"/>
      <c r="BT13" s="184"/>
      <c r="BU13" s="184"/>
      <c r="BV13" s="184"/>
      <c r="BW13" s="184"/>
      <c r="BX13" s="184"/>
      <c r="BY13" s="184"/>
      <c r="BZ13" s="184"/>
      <c r="CA13" s="184"/>
      <c r="CB13" s="184"/>
      <c r="CC13" s="184"/>
      <c r="CD13" s="184"/>
      <c r="CE13" s="184"/>
      <c r="CF13" s="184"/>
      <c r="CG13" s="184"/>
      <c r="CH13" s="184"/>
      <c r="CI13" s="184"/>
      <c r="CJ13" s="184"/>
      <c r="CK13" s="184"/>
      <c r="CL13" s="184"/>
      <c r="CM13" s="184"/>
      <c r="CN13" s="184"/>
      <c r="CO13" s="184"/>
      <c r="CP13" s="184"/>
      <c r="CQ13" s="184"/>
      <c r="CR13" s="184"/>
      <c r="CS13" s="184"/>
      <c r="CT13" s="184"/>
      <c r="CU13" s="184"/>
      <c r="CV13" s="184"/>
      <c r="CW13" s="184"/>
      <c r="CX13" s="184"/>
      <c r="CY13" s="184"/>
      <c r="CZ13" s="184"/>
      <c r="DA13" s="184"/>
      <c r="DB13" s="184"/>
      <c r="DC13" s="184"/>
      <c r="DD13" s="184"/>
      <c r="DE13" s="184"/>
      <c r="DF13" s="184"/>
      <c r="DG13" s="184"/>
      <c r="DH13" s="184"/>
      <c r="DI13" s="184"/>
      <c r="DJ13" s="184"/>
      <c r="DK13" s="184"/>
      <c r="DL13" s="184"/>
      <c r="DM13" s="184"/>
      <c r="DN13" s="184"/>
      <c r="DO13" s="184"/>
      <c r="DP13" s="184"/>
      <c r="DQ13" s="184"/>
      <c r="DR13" s="184"/>
      <c r="DS13" s="184"/>
      <c r="DT13" s="184"/>
      <c r="DU13" s="184"/>
      <c r="DV13" s="184"/>
      <c r="DW13" s="184"/>
      <c r="DX13" s="184"/>
      <c r="DY13" s="184"/>
      <c r="DZ13" s="184"/>
      <c r="EA13" s="184"/>
      <c r="EB13" s="184"/>
      <c r="EC13" s="184"/>
      <c r="ED13" s="184"/>
      <c r="EE13" s="184"/>
      <c r="EF13" s="184"/>
      <c r="EG13" s="184"/>
      <c r="EH13" s="184"/>
      <c r="EI13" s="184"/>
      <c r="EJ13" s="184"/>
      <c r="EK13" s="184"/>
      <c r="EL13" s="184"/>
      <c r="EM13" s="184"/>
      <c r="EN13" s="184"/>
      <c r="EO13" s="184"/>
      <c r="EP13" s="184"/>
      <c r="EQ13" s="184"/>
      <c r="ER13" s="184"/>
      <c r="ES13" s="184"/>
      <c r="ET13" s="184"/>
      <c r="EU13" s="184"/>
      <c r="EV13" s="184"/>
      <c r="EW13" s="184"/>
      <c r="EX13" s="184"/>
      <c r="EY13" s="184"/>
      <c r="EZ13" s="184"/>
      <c r="FA13" s="184"/>
      <c r="FB13" s="184"/>
      <c r="FC13" s="184"/>
      <c r="FD13" s="184"/>
      <c r="FE13" s="184"/>
      <c r="FF13" s="184"/>
      <c r="FG13" s="184"/>
      <c r="FH13" s="184"/>
      <c r="FI13" s="184"/>
      <c r="FJ13" s="184"/>
      <c r="FK13" s="184"/>
      <c r="FL13" s="184"/>
      <c r="FM13" s="184"/>
      <c r="FN13" s="184"/>
      <c r="FO13" s="184"/>
      <c r="FP13" s="184"/>
      <c r="FQ13" s="184"/>
      <c r="FR13" s="184"/>
      <c r="FS13" s="184"/>
      <c r="FT13" s="184"/>
      <c r="FU13" s="184"/>
      <c r="FV13" s="184"/>
      <c r="FW13" s="184"/>
      <c r="FX13" s="184"/>
      <c r="FY13" s="184"/>
      <c r="FZ13" s="184"/>
      <c r="GA13" s="184"/>
      <c r="GB13" s="184"/>
      <c r="GC13" s="184"/>
      <c r="GD13" s="184"/>
      <c r="GE13" s="184"/>
      <c r="GF13" s="184"/>
      <c r="GG13" s="184"/>
      <c r="GH13" s="184"/>
      <c r="GI13" s="184"/>
      <c r="GJ13" s="184"/>
      <c r="GK13" s="184"/>
      <c r="GL13" s="184"/>
      <c r="GM13" s="184"/>
      <c r="GN13" s="184"/>
      <c r="GO13" s="184"/>
      <c r="GP13" s="184"/>
      <c r="GQ13" s="184"/>
      <c r="GR13" s="184"/>
      <c r="GS13" s="184"/>
      <c r="GT13" s="184"/>
      <c r="GU13" s="184"/>
      <c r="GV13" s="184"/>
      <c r="GW13" s="184"/>
      <c r="GX13" s="184"/>
      <c r="GY13" s="184"/>
      <c r="GZ13" s="184"/>
      <c r="HA13" s="184"/>
      <c r="HB13" s="184"/>
      <c r="HC13" s="184"/>
      <c r="HD13" s="184"/>
      <c r="HE13" s="184"/>
      <c r="HF13" s="184"/>
      <c r="HG13" s="184"/>
      <c r="HH13" s="184"/>
      <c r="HI13" s="184"/>
      <c r="HJ13" s="184"/>
      <c r="HK13" s="184"/>
      <c r="HL13" s="184"/>
      <c r="HM13" s="184"/>
      <c r="HN13" s="184"/>
      <c r="HO13" s="184"/>
      <c r="HP13" s="184"/>
      <c r="HQ13" s="184"/>
      <c r="HR13" s="184"/>
      <c r="HS13" s="184"/>
      <c r="HT13" s="184"/>
      <c r="HU13" s="184"/>
      <c r="HV13" s="184"/>
      <c r="HW13" s="184"/>
      <c r="HX13" s="184"/>
      <c r="HY13" s="184"/>
      <c r="HZ13" s="184"/>
      <c r="IA13" s="184"/>
      <c r="IB13" s="184"/>
      <c r="IC13" s="184"/>
      <c r="ID13" s="184"/>
      <c r="IE13" s="184"/>
      <c r="IF13" s="184"/>
      <c r="IG13" s="184"/>
      <c r="IH13" s="184"/>
      <c r="II13" s="184"/>
      <c r="IJ13" s="184"/>
      <c r="IK13" s="184"/>
      <c r="IL13" s="184"/>
      <c r="IM13" s="184"/>
      <c r="IN13" s="184"/>
      <c r="IO13" s="184"/>
    </row>
    <row r="14" spans="1:249" ht="12.75" customHeight="1" x14ac:dyDescent="0.2">
      <c r="A14" s="1046" t="s">
        <v>248</v>
      </c>
      <c r="B14" s="1047"/>
      <c r="C14" s="177"/>
      <c r="D14" s="177"/>
      <c r="E14" s="177"/>
      <c r="F14" s="177"/>
      <c r="G14" s="177"/>
      <c r="H14" s="177"/>
      <c r="I14" s="177"/>
      <c r="J14" s="177"/>
      <c r="K14" s="177"/>
      <c r="L14" s="177"/>
      <c r="M14" s="177"/>
      <c r="N14" s="177"/>
      <c r="O14" s="177"/>
      <c r="P14" s="177"/>
      <c r="Q14" s="177"/>
      <c r="R14" s="177"/>
      <c r="S14" s="177"/>
      <c r="T14" s="177"/>
      <c r="U14" s="185"/>
      <c r="V14" s="186"/>
      <c r="W14" s="186"/>
      <c r="X14" s="184"/>
      <c r="Y14" s="184"/>
      <c r="Z14" s="184"/>
      <c r="AA14" s="184"/>
      <c r="AB14" s="184"/>
      <c r="AC14" s="184"/>
      <c r="AD14" s="184"/>
      <c r="AE14" s="184"/>
      <c r="AF14" s="184"/>
      <c r="AG14" s="184"/>
      <c r="AH14" s="184"/>
      <c r="AI14" s="184"/>
      <c r="AJ14" s="184"/>
      <c r="AK14" s="184"/>
      <c r="AL14" s="184"/>
      <c r="AM14" s="184"/>
      <c r="AN14" s="184"/>
      <c r="AO14" s="184"/>
      <c r="AP14" s="184"/>
      <c r="AQ14" s="184"/>
      <c r="AR14" s="184"/>
      <c r="AS14" s="184"/>
      <c r="AT14" s="184"/>
      <c r="AU14" s="184"/>
      <c r="AV14" s="184"/>
      <c r="AW14" s="184"/>
      <c r="AX14" s="184"/>
      <c r="AY14" s="184"/>
      <c r="AZ14" s="184"/>
      <c r="BA14" s="184"/>
      <c r="BB14" s="184"/>
      <c r="BC14" s="184"/>
      <c r="BD14" s="184"/>
      <c r="BE14" s="184"/>
      <c r="BF14" s="184"/>
      <c r="BG14" s="184"/>
      <c r="BH14" s="184"/>
      <c r="BI14" s="184"/>
      <c r="BJ14" s="184"/>
      <c r="BK14" s="184"/>
      <c r="BL14" s="184"/>
      <c r="BM14" s="184"/>
      <c r="BN14" s="184"/>
      <c r="BO14" s="184"/>
      <c r="BP14" s="184"/>
      <c r="BQ14" s="184"/>
      <c r="BR14" s="184"/>
      <c r="BS14" s="184"/>
      <c r="BT14" s="184"/>
      <c r="BU14" s="184"/>
      <c r="BV14" s="184"/>
      <c r="BW14" s="184"/>
      <c r="BX14" s="184"/>
      <c r="BY14" s="184"/>
      <c r="BZ14" s="184"/>
      <c r="CA14" s="184"/>
      <c r="CB14" s="184"/>
      <c r="CC14" s="184"/>
      <c r="CD14" s="184"/>
      <c r="CE14" s="184"/>
      <c r="CF14" s="184"/>
      <c r="CG14" s="184"/>
      <c r="CH14" s="184"/>
      <c r="CI14" s="184"/>
      <c r="CJ14" s="184"/>
      <c r="CK14" s="184"/>
      <c r="CL14" s="184"/>
      <c r="CM14" s="184"/>
      <c r="CN14" s="184"/>
      <c r="CO14" s="184"/>
      <c r="CP14" s="184"/>
      <c r="CQ14" s="184"/>
      <c r="CR14" s="184"/>
      <c r="CS14" s="184"/>
      <c r="CT14" s="184"/>
      <c r="CU14" s="184"/>
      <c r="CV14" s="184"/>
      <c r="CW14" s="184"/>
      <c r="CX14" s="184"/>
      <c r="CY14" s="184"/>
      <c r="CZ14" s="184"/>
      <c r="DA14" s="184"/>
      <c r="DB14" s="184"/>
      <c r="DC14" s="184"/>
      <c r="DD14" s="184"/>
      <c r="DE14" s="184"/>
      <c r="DF14" s="184"/>
      <c r="DG14" s="184"/>
      <c r="DH14" s="184"/>
      <c r="DI14" s="184"/>
      <c r="DJ14" s="184"/>
      <c r="DK14" s="184"/>
      <c r="DL14" s="184"/>
      <c r="DM14" s="184"/>
      <c r="DN14" s="184"/>
      <c r="DO14" s="184"/>
      <c r="DP14" s="184"/>
      <c r="DQ14" s="184"/>
      <c r="DR14" s="184"/>
      <c r="DS14" s="184"/>
      <c r="DT14" s="184"/>
      <c r="DU14" s="184"/>
      <c r="DV14" s="184"/>
      <c r="DW14" s="184"/>
      <c r="DX14" s="184"/>
      <c r="DY14" s="184"/>
      <c r="DZ14" s="184"/>
      <c r="EA14" s="184"/>
      <c r="EB14" s="184"/>
      <c r="EC14" s="184"/>
      <c r="ED14" s="184"/>
      <c r="EE14" s="184"/>
      <c r="EF14" s="184"/>
      <c r="EG14" s="184"/>
      <c r="EH14" s="184"/>
      <c r="EI14" s="184"/>
      <c r="EJ14" s="184"/>
      <c r="EK14" s="184"/>
      <c r="EL14" s="184"/>
      <c r="EM14" s="184"/>
      <c r="EN14" s="184"/>
      <c r="EO14" s="184"/>
      <c r="EP14" s="184"/>
      <c r="EQ14" s="184"/>
      <c r="ER14" s="184"/>
      <c r="ES14" s="184"/>
      <c r="ET14" s="184"/>
      <c r="EU14" s="184"/>
      <c r="EV14" s="184"/>
      <c r="EW14" s="184"/>
      <c r="EX14" s="184"/>
      <c r="EY14" s="184"/>
      <c r="EZ14" s="184"/>
      <c r="FA14" s="184"/>
      <c r="FB14" s="184"/>
      <c r="FC14" s="184"/>
      <c r="FD14" s="184"/>
      <c r="FE14" s="184"/>
      <c r="FF14" s="184"/>
      <c r="FG14" s="184"/>
      <c r="FH14" s="184"/>
      <c r="FI14" s="184"/>
      <c r="FJ14" s="184"/>
      <c r="FK14" s="184"/>
      <c r="FL14" s="184"/>
      <c r="FM14" s="184"/>
      <c r="FN14" s="184"/>
      <c r="FO14" s="184"/>
      <c r="FP14" s="184"/>
      <c r="FQ14" s="184"/>
      <c r="FR14" s="184"/>
      <c r="FS14" s="184"/>
      <c r="FT14" s="184"/>
      <c r="FU14" s="184"/>
      <c r="FV14" s="184"/>
      <c r="FW14" s="184"/>
      <c r="FX14" s="184"/>
      <c r="FY14" s="184"/>
      <c r="FZ14" s="184"/>
      <c r="GA14" s="184"/>
      <c r="GB14" s="184"/>
      <c r="GC14" s="184"/>
      <c r="GD14" s="184"/>
      <c r="GE14" s="184"/>
      <c r="GF14" s="184"/>
      <c r="GG14" s="184"/>
      <c r="GH14" s="184"/>
      <c r="GI14" s="184"/>
      <c r="GJ14" s="184"/>
      <c r="GK14" s="184"/>
      <c r="GL14" s="184"/>
      <c r="GM14" s="184"/>
      <c r="GN14" s="184"/>
      <c r="GO14" s="184"/>
      <c r="GP14" s="184"/>
      <c r="GQ14" s="184"/>
      <c r="GR14" s="184"/>
      <c r="GS14" s="184"/>
      <c r="GT14" s="184"/>
      <c r="GU14" s="184"/>
      <c r="GV14" s="184"/>
      <c r="GW14" s="184"/>
      <c r="GX14" s="184"/>
      <c r="GY14" s="184"/>
      <c r="GZ14" s="184"/>
      <c r="HA14" s="184"/>
      <c r="HB14" s="184"/>
      <c r="HC14" s="184"/>
      <c r="HD14" s="184"/>
      <c r="HE14" s="184"/>
      <c r="HF14" s="184"/>
      <c r="HG14" s="184"/>
      <c r="HH14" s="184"/>
      <c r="HI14" s="184"/>
      <c r="HJ14" s="184"/>
      <c r="HK14" s="184"/>
      <c r="HL14" s="184"/>
      <c r="HM14" s="184"/>
      <c r="HN14" s="184"/>
      <c r="HO14" s="184"/>
      <c r="HP14" s="184"/>
      <c r="HQ14" s="184"/>
      <c r="HR14" s="184"/>
      <c r="HS14" s="184"/>
      <c r="HT14" s="184"/>
      <c r="HU14" s="184"/>
      <c r="HV14" s="184"/>
      <c r="HW14" s="184"/>
      <c r="HX14" s="184"/>
      <c r="HY14" s="184"/>
      <c r="HZ14" s="184"/>
      <c r="IA14" s="184"/>
      <c r="IB14" s="184"/>
      <c r="IC14" s="184"/>
      <c r="ID14" s="184"/>
      <c r="IE14" s="184"/>
      <c r="IF14" s="184"/>
      <c r="IG14" s="184"/>
      <c r="IH14" s="184"/>
      <c r="II14" s="184"/>
      <c r="IJ14" s="184"/>
      <c r="IK14" s="184"/>
      <c r="IL14" s="184"/>
      <c r="IM14" s="184"/>
      <c r="IN14" s="184"/>
      <c r="IO14" s="184"/>
    </row>
    <row r="15" spans="1:249" s="483" customFormat="1" x14ac:dyDescent="0.2">
      <c r="A15" s="480">
        <v>1</v>
      </c>
      <c r="B15" s="481" t="s">
        <v>126</v>
      </c>
      <c r="C15" s="482">
        <v>18.174164187725633</v>
      </c>
      <c r="D15" s="482">
        <v>3.1410807592872945</v>
      </c>
      <c r="E15" s="482">
        <v>209.61335505298709</v>
      </c>
      <c r="F15" s="482">
        <v>0</v>
      </c>
      <c r="G15" s="482">
        <v>0</v>
      </c>
      <c r="H15" s="482">
        <v>0</v>
      </c>
      <c r="I15" s="482">
        <f>C15+F15</f>
        <v>18.174164187725633</v>
      </c>
      <c r="J15" s="482">
        <f t="shared" ref="J15:K15" si="0">D15+G15</f>
        <v>3.1410807592872945</v>
      </c>
      <c r="K15" s="482">
        <f t="shared" si="0"/>
        <v>209.61335505298709</v>
      </c>
      <c r="L15" s="482">
        <v>11.271491675090251</v>
      </c>
      <c r="M15" s="482">
        <v>1.9480766908116918</v>
      </c>
      <c r="N15" s="482">
        <v>130.00076163409804</v>
      </c>
      <c r="O15" s="482">
        <v>0</v>
      </c>
      <c r="P15" s="482">
        <v>0</v>
      </c>
      <c r="Q15" s="482">
        <v>0</v>
      </c>
      <c r="R15" s="482">
        <f>L15+O15</f>
        <v>11.271491675090251</v>
      </c>
      <c r="S15" s="482">
        <f t="shared" ref="S15:T15" si="1">M15+P15</f>
        <v>1.9480766908116918</v>
      </c>
      <c r="T15" s="482">
        <f t="shared" si="1"/>
        <v>130.00076163409804</v>
      </c>
      <c r="U15" s="482">
        <f>R15+I15</f>
        <v>29.445655862815883</v>
      </c>
      <c r="V15" s="482">
        <f t="shared" ref="V15:W15" si="2">S15+J15</f>
        <v>5.0891574500989858</v>
      </c>
      <c r="W15" s="482">
        <f t="shared" si="2"/>
        <v>339.61411668708513</v>
      </c>
    </row>
    <row r="16" spans="1:249" s="483" customFormat="1" x14ac:dyDescent="0.2">
      <c r="A16" s="480">
        <v>2</v>
      </c>
      <c r="B16" s="484" t="s">
        <v>491</v>
      </c>
      <c r="C16" s="482">
        <v>272.61246281588444</v>
      </c>
      <c r="D16" s="482">
        <v>47.116211389309413</v>
      </c>
      <c r="E16" s="482">
        <v>3144.2003257948058</v>
      </c>
      <c r="F16" s="482">
        <v>30.290273646209378</v>
      </c>
      <c r="G16" s="482">
        <v>5.2351345988121558</v>
      </c>
      <c r="H16" s="482">
        <v>349.35559175497838</v>
      </c>
      <c r="I16" s="482">
        <f t="shared" ref="I16:I22" si="3">C16+F16</f>
        <v>302.9027364620938</v>
      </c>
      <c r="J16" s="482">
        <f t="shared" ref="J16:J22" si="4">D16+G16</f>
        <v>52.351345988121565</v>
      </c>
      <c r="K16" s="482">
        <f t="shared" ref="K16:K22" si="5">E16+H16</f>
        <v>3493.5559175497842</v>
      </c>
      <c r="L16" s="482">
        <v>154.29419715234658</v>
      </c>
      <c r="M16" s="482">
        <v>26.667005367555607</v>
      </c>
      <c r="N16" s="482">
        <v>1779.5659814800981</v>
      </c>
      <c r="O16" s="482">
        <v>21.0401177935018</v>
      </c>
      <c r="P16" s="482">
        <v>3.6364098228484911</v>
      </c>
      <c r="Q16" s="482">
        <v>242.66808838364969</v>
      </c>
      <c r="R16" s="482">
        <f t="shared" ref="R16:R22" si="6">L16+O16</f>
        <v>175.33431494584838</v>
      </c>
      <c r="S16" s="482">
        <f t="shared" ref="S16:S22" si="7">M16+P16</f>
        <v>30.303415190404099</v>
      </c>
      <c r="T16" s="482">
        <f t="shared" ref="T16:T22" si="8">N16+Q16</f>
        <v>2022.2340698637479</v>
      </c>
      <c r="U16" s="482">
        <f t="shared" ref="U16:U22" si="9">R16+I16</f>
        <v>478.2370514079422</v>
      </c>
      <c r="V16" s="482">
        <f t="shared" ref="V16:V22" si="10">S16+J16</f>
        <v>82.654761178525661</v>
      </c>
      <c r="W16" s="482">
        <f t="shared" ref="W16:W22" si="11">T16+K16</f>
        <v>5515.7899874135319</v>
      </c>
    </row>
    <row r="17" spans="1:24" s="483" customFormat="1" ht="25.5" x14ac:dyDescent="0.2">
      <c r="A17" s="480">
        <v>3</v>
      </c>
      <c r="B17" s="484" t="s">
        <v>130</v>
      </c>
      <c r="C17" s="482">
        <v>114.72812707581227</v>
      </c>
      <c r="D17" s="482">
        <v>19.828714475369743</v>
      </c>
      <c r="E17" s="482">
        <v>1323.227158448818</v>
      </c>
      <c r="F17" s="482">
        <v>1.0622974729241876</v>
      </c>
      <c r="G17" s="482">
        <v>0.18359920810527539</v>
      </c>
      <c r="H17" s="482">
        <v>12.252103318970537</v>
      </c>
      <c r="I17" s="482">
        <f t="shared" si="3"/>
        <v>115.79042454873645</v>
      </c>
      <c r="J17" s="482">
        <f t="shared" si="4"/>
        <v>20.012313683475018</v>
      </c>
      <c r="K17" s="482">
        <f t="shared" si="5"/>
        <v>1335.4792617677886</v>
      </c>
      <c r="L17" s="482">
        <v>40.781267870036096</v>
      </c>
      <c r="M17" s="482">
        <v>7.0483161989053205</v>
      </c>
      <c r="N17" s="482">
        <v>470.35441593105855</v>
      </c>
      <c r="O17" s="482">
        <v>4.5312519855595665</v>
      </c>
      <c r="P17" s="482">
        <v>0.78314624432281343</v>
      </c>
      <c r="Q17" s="482">
        <v>52.261601770117622</v>
      </c>
      <c r="R17" s="482">
        <f t="shared" si="6"/>
        <v>45.31251985559566</v>
      </c>
      <c r="S17" s="482">
        <f t="shared" si="7"/>
        <v>7.8314624432281335</v>
      </c>
      <c r="T17" s="482">
        <f t="shared" si="8"/>
        <v>522.61601770117613</v>
      </c>
      <c r="U17" s="482">
        <f t="shared" si="9"/>
        <v>161.10294440433211</v>
      </c>
      <c r="V17" s="482">
        <f t="shared" si="10"/>
        <v>27.843776126703151</v>
      </c>
      <c r="W17" s="482">
        <f t="shared" si="11"/>
        <v>1858.0952794689647</v>
      </c>
    </row>
    <row r="18" spans="1:24" s="483" customFormat="1" ht="25.5" x14ac:dyDescent="0.2">
      <c r="A18" s="480">
        <v>4</v>
      </c>
      <c r="B18" s="484" t="s">
        <v>128</v>
      </c>
      <c r="C18" s="482">
        <v>7.0789492014440443</v>
      </c>
      <c r="D18" s="482">
        <v>1.2234703562128799</v>
      </c>
      <c r="E18" s="482">
        <v>81.645696442343095</v>
      </c>
      <c r="F18" s="482">
        <v>0</v>
      </c>
      <c r="G18" s="482">
        <v>0</v>
      </c>
      <c r="H18" s="482">
        <v>0</v>
      </c>
      <c r="I18" s="482">
        <f t="shared" si="3"/>
        <v>7.0789492014440443</v>
      </c>
      <c r="J18" s="482">
        <f t="shared" si="4"/>
        <v>1.2234703562128799</v>
      </c>
      <c r="K18" s="482">
        <f t="shared" si="5"/>
        <v>81.645696442343095</v>
      </c>
      <c r="L18" s="482">
        <v>7.2513263109747275</v>
      </c>
      <c r="M18" s="482">
        <v>1.2532626710888548</v>
      </c>
      <c r="N18" s="482">
        <v>83.633823317936404</v>
      </c>
      <c r="O18" s="482">
        <v>0</v>
      </c>
      <c r="P18" s="482">
        <v>0</v>
      </c>
      <c r="Q18" s="482">
        <v>0</v>
      </c>
      <c r="R18" s="482">
        <f t="shared" si="6"/>
        <v>7.2513263109747275</v>
      </c>
      <c r="S18" s="482">
        <f t="shared" si="7"/>
        <v>1.2532626710888548</v>
      </c>
      <c r="T18" s="482">
        <f t="shared" si="8"/>
        <v>83.633823317936404</v>
      </c>
      <c r="U18" s="482">
        <f t="shared" si="9"/>
        <v>14.330275512418773</v>
      </c>
      <c r="V18" s="482">
        <f t="shared" si="10"/>
        <v>2.4767330273017345</v>
      </c>
      <c r="W18" s="482">
        <f t="shared" si="11"/>
        <v>165.2795197602795</v>
      </c>
      <c r="X18" s="533"/>
    </row>
    <row r="19" spans="1:24" s="483" customFormat="1" x14ac:dyDescent="0.2">
      <c r="A19" s="480">
        <v>5</v>
      </c>
      <c r="B19" s="481" t="s">
        <v>129</v>
      </c>
      <c r="C19" s="482">
        <v>16.514627669140793</v>
      </c>
      <c r="D19" s="482">
        <v>2.8542594136662394</v>
      </c>
      <c r="E19" s="482">
        <v>190.47294155719297</v>
      </c>
      <c r="F19" s="482">
        <v>0</v>
      </c>
      <c r="G19" s="482">
        <v>0</v>
      </c>
      <c r="H19" s="482">
        <v>0</v>
      </c>
      <c r="I19" s="482">
        <f t="shared" si="3"/>
        <v>16.514627669140793</v>
      </c>
      <c r="J19" s="482">
        <f t="shared" si="4"/>
        <v>2.8542594136662394</v>
      </c>
      <c r="K19" s="482">
        <f t="shared" si="5"/>
        <v>190.47294155719297</v>
      </c>
      <c r="L19" s="482">
        <v>8.5653504105906126</v>
      </c>
      <c r="M19" s="482">
        <v>1.480368345600745</v>
      </c>
      <c r="N19" s="482">
        <v>98.789238295808644</v>
      </c>
      <c r="O19" s="482">
        <v>0</v>
      </c>
      <c r="P19" s="482">
        <v>0</v>
      </c>
      <c r="Q19" s="482">
        <v>0</v>
      </c>
      <c r="R19" s="482">
        <f t="shared" si="6"/>
        <v>8.5653504105906126</v>
      </c>
      <c r="S19" s="482">
        <f t="shared" si="7"/>
        <v>1.480368345600745</v>
      </c>
      <c r="T19" s="482">
        <f t="shared" si="8"/>
        <v>98.789238295808644</v>
      </c>
      <c r="U19" s="482">
        <f t="shared" si="9"/>
        <v>25.079978079731404</v>
      </c>
      <c r="V19" s="482">
        <f t="shared" si="10"/>
        <v>4.3346277592669846</v>
      </c>
      <c r="W19" s="482">
        <f t="shared" si="11"/>
        <v>289.26217985300161</v>
      </c>
    </row>
    <row r="20" spans="1:24" s="483" customFormat="1" ht="12.75" customHeight="1" x14ac:dyDescent="0.2">
      <c r="A20" s="1044" t="s">
        <v>249</v>
      </c>
      <c r="B20" s="1045"/>
      <c r="C20" s="482"/>
      <c r="D20" s="482"/>
      <c r="E20" s="482"/>
      <c r="F20" s="482"/>
      <c r="G20" s="482"/>
      <c r="H20" s="482"/>
      <c r="I20" s="482"/>
      <c r="J20" s="482"/>
      <c r="K20" s="482"/>
      <c r="L20" s="482"/>
      <c r="M20" s="482"/>
      <c r="N20" s="482"/>
      <c r="O20" s="482"/>
      <c r="P20" s="482"/>
      <c r="Q20" s="482"/>
      <c r="R20" s="482"/>
      <c r="S20" s="482"/>
      <c r="T20" s="482"/>
      <c r="U20" s="482"/>
      <c r="V20" s="482"/>
      <c r="W20" s="482"/>
    </row>
    <row r="21" spans="1:24" s="483" customFormat="1" x14ac:dyDescent="0.2">
      <c r="A21" s="480">
        <v>6</v>
      </c>
      <c r="B21" s="481" t="s">
        <v>131</v>
      </c>
      <c r="C21" s="482">
        <v>0</v>
      </c>
      <c r="D21" s="482">
        <v>0</v>
      </c>
      <c r="E21" s="482">
        <v>0</v>
      </c>
      <c r="F21" s="482">
        <v>0</v>
      </c>
      <c r="G21" s="482">
        <v>0</v>
      </c>
      <c r="H21" s="482">
        <v>0</v>
      </c>
      <c r="I21" s="482">
        <f t="shared" si="3"/>
        <v>0</v>
      </c>
      <c r="J21" s="482">
        <f t="shared" si="4"/>
        <v>0</v>
      </c>
      <c r="K21" s="482">
        <f t="shared" si="5"/>
        <v>0</v>
      </c>
      <c r="L21" s="482">
        <v>0</v>
      </c>
      <c r="M21" s="482">
        <v>0</v>
      </c>
      <c r="N21" s="482">
        <v>0</v>
      </c>
      <c r="O21" s="482">
        <v>0</v>
      </c>
      <c r="P21" s="482">
        <v>0</v>
      </c>
      <c r="Q21" s="482">
        <v>0</v>
      </c>
      <c r="R21" s="482">
        <f t="shared" si="6"/>
        <v>0</v>
      </c>
      <c r="S21" s="482">
        <f t="shared" si="7"/>
        <v>0</v>
      </c>
      <c r="T21" s="482">
        <f t="shared" si="8"/>
        <v>0</v>
      </c>
      <c r="U21" s="482">
        <f t="shared" si="9"/>
        <v>0</v>
      </c>
      <c r="V21" s="482">
        <f t="shared" si="10"/>
        <v>0</v>
      </c>
      <c r="W21" s="482">
        <f t="shared" si="11"/>
        <v>0</v>
      </c>
    </row>
    <row r="22" spans="1:24" s="483" customFormat="1" x14ac:dyDescent="0.2">
      <c r="A22" s="480">
        <v>7</v>
      </c>
      <c r="B22" s="481" t="s">
        <v>132</v>
      </c>
      <c r="C22" s="482">
        <v>0.26364620938628158</v>
      </c>
      <c r="D22" s="482">
        <v>4.5566554093396994E-2</v>
      </c>
      <c r="E22" s="482">
        <v>3.0407872365203215</v>
      </c>
      <c r="F22" s="482">
        <v>0</v>
      </c>
      <c r="G22" s="482">
        <v>0</v>
      </c>
      <c r="H22" s="482">
        <v>0</v>
      </c>
      <c r="I22" s="482">
        <f t="shared" si="3"/>
        <v>0.26364620938628158</v>
      </c>
      <c r="J22" s="482">
        <f t="shared" si="4"/>
        <v>4.5566554093396994E-2</v>
      </c>
      <c r="K22" s="482">
        <f t="shared" si="5"/>
        <v>3.0407872365203215</v>
      </c>
      <c r="L22" s="482">
        <v>0</v>
      </c>
      <c r="M22" s="482">
        <v>0</v>
      </c>
      <c r="N22" s="482">
        <v>0</v>
      </c>
      <c r="O22" s="482">
        <v>0</v>
      </c>
      <c r="P22" s="482">
        <v>0</v>
      </c>
      <c r="Q22" s="482">
        <v>0</v>
      </c>
      <c r="R22" s="482">
        <f t="shared" si="6"/>
        <v>0</v>
      </c>
      <c r="S22" s="482">
        <f t="shared" si="7"/>
        <v>0</v>
      </c>
      <c r="T22" s="482">
        <f t="shared" si="8"/>
        <v>0</v>
      </c>
      <c r="U22" s="482">
        <f t="shared" si="9"/>
        <v>0.26364620938628158</v>
      </c>
      <c r="V22" s="482">
        <f t="shared" si="10"/>
        <v>4.5566554093396994E-2</v>
      </c>
      <c r="W22" s="482">
        <f t="shared" si="11"/>
        <v>3.0407872365203215</v>
      </c>
    </row>
    <row r="23" spans="1:24" s="486" customFormat="1" x14ac:dyDescent="0.2">
      <c r="A23" s="1034" t="s">
        <v>15</v>
      </c>
      <c r="B23" s="1035"/>
      <c r="C23" s="485">
        <f t="shared" ref="C23:K23" si="12">SUM(C15:C22)</f>
        <v>429.37197715939351</v>
      </c>
      <c r="D23" s="485">
        <f t="shared" si="12"/>
        <v>74.20930294793898</v>
      </c>
      <c r="E23" s="485">
        <f t="shared" si="12"/>
        <v>4952.2002645326675</v>
      </c>
      <c r="F23" s="485">
        <f t="shared" si="12"/>
        <v>31.352571119133565</v>
      </c>
      <c r="G23" s="485">
        <f t="shared" si="12"/>
        <v>5.4187338069174311</v>
      </c>
      <c r="H23" s="485">
        <f t="shared" si="12"/>
        <v>361.60769507394889</v>
      </c>
      <c r="I23" s="485">
        <f t="shared" si="12"/>
        <v>460.72454827852704</v>
      </c>
      <c r="J23" s="485">
        <f t="shared" si="12"/>
        <v>79.628036754856396</v>
      </c>
      <c r="K23" s="485">
        <f t="shared" si="12"/>
        <v>5313.8079596066164</v>
      </c>
      <c r="L23" s="485">
        <f>SUM(L15:L22)</f>
        <v>222.16363341903826</v>
      </c>
      <c r="M23" s="485">
        <f t="shared" ref="M23:W23" si="13">SUM(M15:M22)</f>
        <v>38.397029273962218</v>
      </c>
      <c r="N23" s="485">
        <f t="shared" si="13"/>
        <v>2562.3442206589993</v>
      </c>
      <c r="O23" s="485">
        <f t="shared" si="13"/>
        <v>25.571369779061367</v>
      </c>
      <c r="P23" s="485">
        <f t="shared" si="13"/>
        <v>4.419556067171305</v>
      </c>
      <c r="Q23" s="485">
        <f t="shared" si="13"/>
        <v>294.9296901537673</v>
      </c>
      <c r="R23" s="485">
        <f t="shared" si="13"/>
        <v>247.73500319809963</v>
      </c>
      <c r="S23" s="485">
        <f t="shared" si="13"/>
        <v>42.816585341133525</v>
      </c>
      <c r="T23" s="485">
        <f t="shared" si="13"/>
        <v>2857.2739108127666</v>
      </c>
      <c r="U23" s="485">
        <f t="shared" si="13"/>
        <v>708.45955147662664</v>
      </c>
      <c r="V23" s="485">
        <f t="shared" si="13"/>
        <v>122.4446220959899</v>
      </c>
      <c r="W23" s="485">
        <f t="shared" si="13"/>
        <v>8171.0818704193825</v>
      </c>
      <c r="X23" s="586"/>
    </row>
    <row r="24" spans="1:24" x14ac:dyDescent="0.2">
      <c r="A24" s="187"/>
      <c r="B24" s="187" t="s">
        <v>928</v>
      </c>
    </row>
    <row r="25" spans="1:24" x14ac:dyDescent="0.2">
      <c r="A25" s="187"/>
      <c r="B25" s="587" t="s">
        <v>952</v>
      </c>
    </row>
    <row r="26" spans="1:24" x14ac:dyDescent="0.2">
      <c r="A26" s="187"/>
      <c r="B26" s="587" t="s">
        <v>953</v>
      </c>
    </row>
    <row r="27" spans="1:24" x14ac:dyDescent="0.2">
      <c r="A27" s="187"/>
      <c r="B27" s="587" t="s">
        <v>951</v>
      </c>
    </row>
    <row r="28" spans="1:24" x14ac:dyDescent="0.2">
      <c r="B28" s="184" t="s">
        <v>937</v>
      </c>
    </row>
    <row r="29" spans="1:24" x14ac:dyDescent="0.2">
      <c r="B29" s="184" t="s">
        <v>938</v>
      </c>
    </row>
    <row r="31" spans="1:24" x14ac:dyDescent="0.2">
      <c r="A31" s="1036"/>
      <c r="B31" s="1036"/>
      <c r="C31" s="1036"/>
      <c r="D31" s="1036"/>
      <c r="E31" s="1036"/>
      <c r="F31" s="1036"/>
      <c r="G31" s="1036"/>
      <c r="H31" s="1036"/>
      <c r="I31" s="1036"/>
      <c r="J31" s="188"/>
      <c r="K31" s="188"/>
      <c r="L31" s="188"/>
      <c r="M31" s="188"/>
      <c r="N31" s="188"/>
      <c r="O31" s="1036"/>
      <c r="P31" s="1036"/>
      <c r="Q31" s="1036"/>
      <c r="R31" s="1036"/>
      <c r="S31" s="1036"/>
      <c r="T31" s="1036"/>
      <c r="U31" s="1036"/>
    </row>
    <row r="33" spans="1:23" ht="15.75" customHeight="1" x14ac:dyDescent="0.25">
      <c r="A33" s="189" t="s">
        <v>10</v>
      </c>
      <c r="B33" s="189"/>
      <c r="C33" s="189"/>
      <c r="D33" s="189"/>
      <c r="E33" s="189"/>
      <c r="F33" s="189"/>
      <c r="G33" s="189"/>
      <c r="H33" s="189"/>
      <c r="I33" s="189"/>
      <c r="J33" s="189"/>
      <c r="K33" s="189"/>
      <c r="L33" s="189"/>
      <c r="M33" s="189"/>
      <c r="N33" s="189"/>
      <c r="R33" s="429"/>
      <c r="S33" s="429"/>
      <c r="T33" s="429"/>
      <c r="U33" s="429"/>
      <c r="W33" s="424" t="s">
        <v>11</v>
      </c>
    </row>
    <row r="34" spans="1:23" ht="15.75" x14ac:dyDescent="0.2">
      <c r="A34" s="429"/>
      <c r="B34" s="429"/>
      <c r="C34" s="429"/>
      <c r="D34" s="429"/>
      <c r="E34" s="429"/>
      <c r="F34" s="429"/>
      <c r="G34" s="429"/>
      <c r="H34" s="429"/>
      <c r="I34" s="429"/>
      <c r="J34" s="429"/>
      <c r="K34" s="429"/>
      <c r="L34" s="429"/>
      <c r="M34" s="429"/>
      <c r="N34" s="429"/>
      <c r="O34" s="429"/>
      <c r="P34" s="429"/>
      <c r="Q34" s="429"/>
      <c r="R34" s="429"/>
      <c r="S34" s="429"/>
      <c r="T34" s="429"/>
      <c r="U34" s="429"/>
      <c r="W34" s="424" t="s">
        <v>877</v>
      </c>
    </row>
    <row r="35" spans="1:23" ht="15.75" x14ac:dyDescent="0.2">
      <c r="A35" s="429"/>
      <c r="B35" s="429"/>
      <c r="C35" s="429"/>
      <c r="D35" s="429"/>
      <c r="E35" s="429"/>
      <c r="F35" s="429"/>
      <c r="G35" s="429"/>
      <c r="H35" s="429"/>
      <c r="I35" s="429"/>
      <c r="J35" s="429"/>
      <c r="K35" s="429"/>
      <c r="L35" s="429"/>
      <c r="M35" s="429"/>
      <c r="N35" s="429"/>
      <c r="O35" s="429"/>
      <c r="P35" s="429"/>
      <c r="Q35" s="429"/>
      <c r="R35" s="429"/>
      <c r="S35" s="429"/>
      <c r="T35" s="429"/>
      <c r="U35" s="429"/>
      <c r="W35" s="424" t="s">
        <v>878</v>
      </c>
    </row>
    <row r="36" spans="1:23" x14ac:dyDescent="0.2">
      <c r="R36" s="430" t="s">
        <v>82</v>
      </c>
      <c r="S36" s="430"/>
      <c r="T36" s="430"/>
      <c r="U36" s="430"/>
      <c r="V36" s="430"/>
      <c r="W36" s="430"/>
    </row>
  </sheetData>
  <mergeCells count="21">
    <mergeCell ref="V9:W9"/>
    <mergeCell ref="A10:A11"/>
    <mergeCell ref="B10:B11"/>
    <mergeCell ref="C10:K10"/>
    <mergeCell ref="L10:T10"/>
    <mergeCell ref="U10:W11"/>
    <mergeCell ref="R11:T11"/>
    <mergeCell ref="A23:B23"/>
    <mergeCell ref="A31:I31"/>
    <mergeCell ref="O31:U31"/>
    <mergeCell ref="O1:U1"/>
    <mergeCell ref="B4:U4"/>
    <mergeCell ref="B6:U6"/>
    <mergeCell ref="A8:B8"/>
    <mergeCell ref="C11:E11"/>
    <mergeCell ref="F11:H11"/>
    <mergeCell ref="I11:K11"/>
    <mergeCell ref="L11:N11"/>
    <mergeCell ref="A20:B20"/>
    <mergeCell ref="A14:B14"/>
    <mergeCell ref="O11:Q11"/>
  </mergeCells>
  <printOptions horizontalCentered="1" verticalCentered="1"/>
  <pageMargins left="0.70866141732283505" right="0.70866141732283505" top="0.23622047244094499" bottom="0" header="0.31496062992126" footer="0.31496062992126"/>
  <pageSetup paperSize="9" scale="68" orientation="landscape" r:id="rId1"/>
  <colBreaks count="1" manualBreakCount="1">
    <brk id="23" max="1048575" man="1"/>
  </col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view="pageBreakPreview" topLeftCell="A4" zoomScale="78" zoomScaleNormal="100" zoomScaleSheetLayoutView="78" workbookViewId="0">
      <selection activeCell="R25" sqref="R25"/>
    </sheetView>
  </sheetViews>
  <sheetFormatPr defaultRowHeight="12.75" x14ac:dyDescent="0.2"/>
  <cols>
    <col min="1" max="1" width="7.42578125" style="164" customWidth="1"/>
    <col min="2" max="2" width="20.5703125" style="164" bestFit="1" customWidth="1"/>
    <col min="3" max="3" width="11" style="164" customWidth="1"/>
    <col min="4" max="4" width="10" style="164" customWidth="1"/>
    <col min="5" max="5" width="11.85546875" style="164" customWidth="1"/>
    <col min="6" max="6" width="12.140625" style="164" customWidth="1"/>
    <col min="7" max="7" width="13.28515625" style="164" customWidth="1"/>
    <col min="8" max="8" width="14.5703125" style="164" customWidth="1"/>
    <col min="9" max="9" width="12.7109375" style="164" customWidth="1"/>
    <col min="10" max="10" width="14" style="164" customWidth="1"/>
    <col min="11" max="11" width="10.85546875" style="164" customWidth="1"/>
    <col min="12" max="12" width="10.7109375" style="164" customWidth="1"/>
    <col min="13" max="16384" width="9.140625" style="164"/>
  </cols>
  <sheetData>
    <row r="1" spans="1:16" s="85" customFormat="1" x14ac:dyDescent="0.2">
      <c r="E1" s="1063"/>
      <c r="F1" s="1063"/>
      <c r="G1" s="1063"/>
      <c r="H1" s="1063"/>
      <c r="I1" s="1063"/>
      <c r="J1" s="305" t="s">
        <v>766</v>
      </c>
    </row>
    <row r="2" spans="1:16" s="85" customFormat="1" ht="15" x14ac:dyDescent="0.2">
      <c r="A2" s="1064" t="s">
        <v>0</v>
      </c>
      <c r="B2" s="1064"/>
      <c r="C2" s="1064"/>
      <c r="D2" s="1064"/>
      <c r="E2" s="1064"/>
      <c r="F2" s="1064"/>
      <c r="G2" s="1064"/>
      <c r="H2" s="1064"/>
      <c r="I2" s="1064"/>
      <c r="J2" s="1064"/>
    </row>
    <row r="3" spans="1:16" s="85" customFormat="1" ht="20.25" x14ac:dyDescent="0.3">
      <c r="A3" s="702" t="s">
        <v>651</v>
      </c>
      <c r="B3" s="702"/>
      <c r="C3" s="702"/>
      <c r="D3" s="702"/>
      <c r="E3" s="702"/>
      <c r="F3" s="702"/>
      <c r="G3" s="702"/>
      <c r="H3" s="702"/>
      <c r="I3" s="702"/>
      <c r="J3" s="702"/>
    </row>
    <row r="4" spans="1:16" s="85" customFormat="1" ht="14.25" customHeight="1" x14ac:dyDescent="0.2"/>
    <row r="5" spans="1:16" ht="19.5" customHeight="1" x14ac:dyDescent="0.25">
      <c r="A5" s="1066" t="s">
        <v>767</v>
      </c>
      <c r="B5" s="1066"/>
      <c r="C5" s="1066"/>
      <c r="D5" s="1066"/>
      <c r="E5" s="1066"/>
      <c r="F5" s="1066"/>
      <c r="G5" s="1066"/>
      <c r="H5" s="1066"/>
      <c r="I5" s="1066"/>
      <c r="J5" s="1066"/>
      <c r="K5" s="1066"/>
      <c r="L5" s="1066"/>
    </row>
    <row r="6" spans="1:16" ht="13.5" customHeight="1" x14ac:dyDescent="0.2">
      <c r="A6" s="306"/>
      <c r="B6" s="306"/>
      <c r="C6" s="306"/>
      <c r="D6" s="306"/>
      <c r="E6" s="306"/>
      <c r="F6" s="306"/>
      <c r="G6" s="306"/>
      <c r="H6" s="306"/>
      <c r="I6" s="306"/>
      <c r="J6" s="306"/>
    </row>
    <row r="7" spans="1:16" ht="0.75" customHeight="1" x14ac:dyDescent="0.2"/>
    <row r="8" spans="1:16" x14ac:dyDescent="0.2">
      <c r="A8" s="1065" t="s">
        <v>876</v>
      </c>
      <c r="B8" s="1065"/>
      <c r="C8" s="307"/>
      <c r="H8" s="1067" t="s">
        <v>821</v>
      </c>
      <c r="I8" s="1067"/>
      <c r="J8" s="1067"/>
      <c r="K8" s="1067"/>
      <c r="L8" s="1067"/>
    </row>
    <row r="9" spans="1:16" ht="18" customHeight="1" x14ac:dyDescent="0.2">
      <c r="A9" s="1061" t="s">
        <v>1</v>
      </c>
      <c r="B9" s="1061" t="s">
        <v>35</v>
      </c>
      <c r="C9" s="1062" t="s">
        <v>768</v>
      </c>
      <c r="D9" s="1062"/>
      <c r="E9" s="1062" t="s">
        <v>127</v>
      </c>
      <c r="F9" s="1062"/>
      <c r="G9" s="1062" t="s">
        <v>769</v>
      </c>
      <c r="H9" s="1062"/>
      <c r="I9" s="1062" t="s">
        <v>128</v>
      </c>
      <c r="J9" s="1062"/>
      <c r="K9" s="1062" t="s">
        <v>129</v>
      </c>
      <c r="L9" s="1062"/>
      <c r="O9" s="308"/>
      <c r="P9" s="309"/>
    </row>
    <row r="10" spans="1:16" ht="44.25" customHeight="1" x14ac:dyDescent="0.2">
      <c r="A10" s="1061"/>
      <c r="B10" s="1061"/>
      <c r="C10" s="90" t="s">
        <v>770</v>
      </c>
      <c r="D10" s="90" t="s">
        <v>771</v>
      </c>
      <c r="E10" s="90" t="s">
        <v>772</v>
      </c>
      <c r="F10" s="90" t="s">
        <v>773</v>
      </c>
      <c r="G10" s="90" t="s">
        <v>772</v>
      </c>
      <c r="H10" s="90" t="s">
        <v>773</v>
      </c>
      <c r="I10" s="90" t="s">
        <v>770</v>
      </c>
      <c r="J10" s="90" t="s">
        <v>771</v>
      </c>
      <c r="K10" s="90" t="s">
        <v>770</v>
      </c>
      <c r="L10" s="90" t="s">
        <v>771</v>
      </c>
    </row>
    <row r="11" spans="1:16" x14ac:dyDescent="0.2">
      <c r="A11" s="90">
        <v>1</v>
      </c>
      <c r="B11" s="90">
        <v>2</v>
      </c>
      <c r="C11" s="90">
        <v>3</v>
      </c>
      <c r="D11" s="90">
        <v>4</v>
      </c>
      <c r="E11" s="90">
        <v>5</v>
      </c>
      <c r="F11" s="90">
        <v>6</v>
      </c>
      <c r="G11" s="90">
        <v>7</v>
      </c>
      <c r="H11" s="90">
        <v>8</v>
      </c>
      <c r="I11" s="90">
        <v>9</v>
      </c>
      <c r="J11" s="90">
        <v>10</v>
      </c>
      <c r="K11" s="90">
        <v>11</v>
      </c>
      <c r="L11" s="90">
        <v>12</v>
      </c>
    </row>
    <row r="12" spans="1:16" x14ac:dyDescent="0.2">
      <c r="A12" s="310">
        <v>1</v>
      </c>
      <c r="B12" s="9" t="s">
        <v>862</v>
      </c>
      <c r="C12" s="310">
        <v>0</v>
      </c>
      <c r="D12" s="310">
        <v>0</v>
      </c>
      <c r="E12" s="310">
        <v>0</v>
      </c>
      <c r="F12" s="310">
        <v>0</v>
      </c>
      <c r="G12" s="310">
        <v>0</v>
      </c>
      <c r="H12" s="310">
        <v>0</v>
      </c>
      <c r="I12" s="310">
        <v>0</v>
      </c>
      <c r="J12" s="310">
        <v>0</v>
      </c>
      <c r="K12" s="310">
        <v>0</v>
      </c>
      <c r="L12" s="310">
        <v>0</v>
      </c>
    </row>
    <row r="13" spans="1:16" x14ac:dyDescent="0.2">
      <c r="A13" s="310">
        <v>2</v>
      </c>
      <c r="B13" s="9" t="s">
        <v>863</v>
      </c>
      <c r="C13" s="310">
        <v>0</v>
      </c>
      <c r="D13" s="310">
        <v>0</v>
      </c>
      <c r="E13" s="310">
        <v>0</v>
      </c>
      <c r="F13" s="310">
        <v>0</v>
      </c>
      <c r="G13" s="310">
        <v>0</v>
      </c>
      <c r="H13" s="310">
        <v>0</v>
      </c>
      <c r="I13" s="310">
        <v>0</v>
      </c>
      <c r="J13" s="310">
        <v>0</v>
      </c>
      <c r="K13" s="310">
        <v>0</v>
      </c>
      <c r="L13" s="310">
        <v>0</v>
      </c>
    </row>
    <row r="14" spans="1:16" x14ac:dyDescent="0.2">
      <c r="A14" s="310">
        <v>3</v>
      </c>
      <c r="B14" s="9" t="s">
        <v>864</v>
      </c>
      <c r="C14" s="310">
        <v>0</v>
      </c>
      <c r="D14" s="310">
        <v>0</v>
      </c>
      <c r="E14" s="310">
        <v>0</v>
      </c>
      <c r="F14" s="310">
        <v>0</v>
      </c>
      <c r="G14" s="310">
        <v>0</v>
      </c>
      <c r="H14" s="310">
        <v>0</v>
      </c>
      <c r="I14" s="310">
        <v>0</v>
      </c>
      <c r="J14" s="310">
        <v>0</v>
      </c>
      <c r="K14" s="310">
        <v>0</v>
      </c>
      <c r="L14" s="310">
        <v>0</v>
      </c>
    </row>
    <row r="15" spans="1:16" x14ac:dyDescent="0.2">
      <c r="A15" s="310">
        <v>4</v>
      </c>
      <c r="B15" s="9" t="s">
        <v>865</v>
      </c>
      <c r="C15" s="310">
        <v>0</v>
      </c>
      <c r="D15" s="310">
        <v>0</v>
      </c>
      <c r="E15" s="310">
        <v>0</v>
      </c>
      <c r="F15" s="310">
        <v>0</v>
      </c>
      <c r="G15" s="310">
        <v>0</v>
      </c>
      <c r="H15" s="310">
        <v>0</v>
      </c>
      <c r="I15" s="310">
        <v>0</v>
      </c>
      <c r="J15" s="310">
        <v>0</v>
      </c>
      <c r="K15" s="310">
        <v>0</v>
      </c>
      <c r="L15" s="310">
        <v>0</v>
      </c>
    </row>
    <row r="16" spans="1:16" x14ac:dyDescent="0.2">
      <c r="A16" s="310">
        <v>5</v>
      </c>
      <c r="B16" s="9" t="s">
        <v>866</v>
      </c>
      <c r="C16" s="310">
        <v>0</v>
      </c>
      <c r="D16" s="310">
        <v>0</v>
      </c>
      <c r="E16" s="310">
        <v>0</v>
      </c>
      <c r="F16" s="310">
        <v>0</v>
      </c>
      <c r="G16" s="310">
        <v>0</v>
      </c>
      <c r="H16" s="310">
        <v>0</v>
      </c>
      <c r="I16" s="310">
        <v>0</v>
      </c>
      <c r="J16" s="310">
        <v>0</v>
      </c>
      <c r="K16" s="310">
        <v>0</v>
      </c>
      <c r="L16" s="310">
        <v>0</v>
      </c>
    </row>
    <row r="17" spans="1:12" x14ac:dyDescent="0.2">
      <c r="A17" s="310">
        <v>6</v>
      </c>
      <c r="B17" s="9" t="s">
        <v>867</v>
      </c>
      <c r="C17" s="310">
        <v>0</v>
      </c>
      <c r="D17" s="310">
        <v>0</v>
      </c>
      <c r="E17" s="310">
        <v>0</v>
      </c>
      <c r="F17" s="310">
        <v>0</v>
      </c>
      <c r="G17" s="310">
        <v>0</v>
      </c>
      <c r="H17" s="310">
        <v>0</v>
      </c>
      <c r="I17" s="310">
        <v>0</v>
      </c>
      <c r="J17" s="310">
        <v>0</v>
      </c>
      <c r="K17" s="310">
        <v>0</v>
      </c>
      <c r="L17" s="310">
        <v>0</v>
      </c>
    </row>
    <row r="18" spans="1:12" x14ac:dyDescent="0.2">
      <c r="A18" s="310">
        <v>7</v>
      </c>
      <c r="B18" s="9" t="s">
        <v>868</v>
      </c>
      <c r="C18" s="310">
        <v>0</v>
      </c>
      <c r="D18" s="310">
        <v>0</v>
      </c>
      <c r="E18" s="310">
        <v>0</v>
      </c>
      <c r="F18" s="310">
        <v>0</v>
      </c>
      <c r="G18" s="310">
        <v>0</v>
      </c>
      <c r="H18" s="310">
        <v>0</v>
      </c>
      <c r="I18" s="310">
        <v>0</v>
      </c>
      <c r="J18" s="310">
        <v>0</v>
      </c>
      <c r="K18" s="310">
        <v>0</v>
      </c>
      <c r="L18" s="310">
        <v>0</v>
      </c>
    </row>
    <row r="19" spans="1:12" x14ac:dyDescent="0.2">
      <c r="A19" s="310">
        <v>8</v>
      </c>
      <c r="B19" s="9" t="s">
        <v>869</v>
      </c>
      <c r="C19" s="310">
        <v>0</v>
      </c>
      <c r="D19" s="310">
        <v>0</v>
      </c>
      <c r="E19" s="310">
        <v>0</v>
      </c>
      <c r="F19" s="310">
        <v>0</v>
      </c>
      <c r="G19" s="310">
        <v>0</v>
      </c>
      <c r="H19" s="310">
        <v>0</v>
      </c>
      <c r="I19" s="310">
        <v>0</v>
      </c>
      <c r="J19" s="310">
        <v>0</v>
      </c>
      <c r="K19" s="310">
        <v>0</v>
      </c>
      <c r="L19" s="310">
        <v>0</v>
      </c>
    </row>
    <row r="20" spans="1:12" x14ac:dyDescent="0.2">
      <c r="A20" s="310">
        <v>9</v>
      </c>
      <c r="B20" s="9" t="s">
        <v>870</v>
      </c>
      <c r="C20" s="310">
        <v>0</v>
      </c>
      <c r="D20" s="310">
        <v>0</v>
      </c>
      <c r="E20" s="310">
        <v>0</v>
      </c>
      <c r="F20" s="310">
        <v>0</v>
      </c>
      <c r="G20" s="310">
        <v>0</v>
      </c>
      <c r="H20" s="310">
        <v>0</v>
      </c>
      <c r="I20" s="310">
        <v>0</v>
      </c>
      <c r="J20" s="310">
        <v>0</v>
      </c>
      <c r="K20" s="310">
        <v>0</v>
      </c>
      <c r="L20" s="310">
        <v>0</v>
      </c>
    </row>
    <row r="21" spans="1:12" x14ac:dyDescent="0.2">
      <c r="A21" s="310">
        <v>10</v>
      </c>
      <c r="B21" s="9" t="s">
        <v>871</v>
      </c>
      <c r="C21" s="310">
        <v>0</v>
      </c>
      <c r="D21" s="310">
        <v>0</v>
      </c>
      <c r="E21" s="310">
        <v>0</v>
      </c>
      <c r="F21" s="310">
        <v>0</v>
      </c>
      <c r="G21" s="310">
        <v>0</v>
      </c>
      <c r="H21" s="310">
        <v>0</v>
      </c>
      <c r="I21" s="310">
        <v>0</v>
      </c>
      <c r="J21" s="310">
        <v>0</v>
      </c>
      <c r="K21" s="310">
        <v>0</v>
      </c>
      <c r="L21" s="310">
        <v>0</v>
      </c>
    </row>
    <row r="22" spans="1:12" x14ac:dyDescent="0.2">
      <c r="A22" s="310">
        <v>11</v>
      </c>
      <c r="B22" s="9" t="s">
        <v>872</v>
      </c>
      <c r="C22" s="310">
        <v>0</v>
      </c>
      <c r="D22" s="310">
        <v>0</v>
      </c>
      <c r="E22" s="310">
        <v>0</v>
      </c>
      <c r="F22" s="310">
        <v>0</v>
      </c>
      <c r="G22" s="310">
        <v>0</v>
      </c>
      <c r="H22" s="310">
        <v>0</v>
      </c>
      <c r="I22" s="310">
        <v>0</v>
      </c>
      <c r="J22" s="310">
        <v>0</v>
      </c>
      <c r="K22" s="310">
        <v>0</v>
      </c>
      <c r="L22" s="310">
        <v>0</v>
      </c>
    </row>
    <row r="23" spans="1:12" x14ac:dyDescent="0.2">
      <c r="A23" s="946" t="s">
        <v>15</v>
      </c>
      <c r="B23" s="947"/>
      <c r="C23" s="310">
        <v>0</v>
      </c>
      <c r="D23" s="310">
        <v>0</v>
      </c>
      <c r="E23" s="310">
        <v>0</v>
      </c>
      <c r="F23" s="310">
        <v>0</v>
      </c>
      <c r="G23" s="310">
        <v>0</v>
      </c>
      <c r="H23" s="310">
        <v>0</v>
      </c>
      <c r="I23" s="310">
        <v>0</v>
      </c>
      <c r="J23" s="310">
        <v>0</v>
      </c>
      <c r="K23" s="310">
        <v>0</v>
      </c>
      <c r="L23" s="310">
        <v>0</v>
      </c>
    </row>
    <row r="24" spans="1:12" s="359" customFormat="1" x14ac:dyDescent="0.2">
      <c r="A24" s="95"/>
      <c r="B24" s="95"/>
      <c r="C24" s="434"/>
      <c r="D24" s="434"/>
      <c r="E24" s="434"/>
      <c r="F24" s="434"/>
      <c r="G24" s="434"/>
      <c r="H24" s="434"/>
      <c r="I24" s="434"/>
      <c r="J24" s="434"/>
      <c r="K24" s="434"/>
      <c r="L24" s="434"/>
    </row>
    <row r="25" spans="1:12" s="359" customFormat="1" x14ac:dyDescent="0.2">
      <c r="A25" s="95"/>
      <c r="B25" s="95"/>
      <c r="C25" s="434"/>
      <c r="D25" s="434"/>
      <c r="E25" s="434"/>
      <c r="F25" s="434"/>
      <c r="G25" s="434"/>
      <c r="H25" s="434"/>
      <c r="I25" s="434"/>
      <c r="J25" s="434"/>
      <c r="K25" s="434"/>
      <c r="L25" s="434"/>
    </row>
    <row r="26" spans="1:12" s="359" customFormat="1" x14ac:dyDescent="0.2">
      <c r="A26" s="95"/>
      <c r="B26" s="95"/>
      <c r="C26" s="434"/>
      <c r="D26" s="434"/>
      <c r="E26" s="434"/>
      <c r="F26" s="434"/>
      <c r="G26" s="434"/>
      <c r="H26" s="434"/>
      <c r="I26" s="434"/>
      <c r="J26" s="434"/>
      <c r="K26" s="434"/>
      <c r="L26" s="434"/>
    </row>
    <row r="27" spans="1:12" s="359" customFormat="1" x14ac:dyDescent="0.2">
      <c r="A27" s="95"/>
      <c r="B27" s="95"/>
      <c r="C27" s="434"/>
      <c r="D27" s="434"/>
      <c r="E27" s="434"/>
      <c r="F27" s="434"/>
      <c r="G27" s="434"/>
      <c r="H27" s="434"/>
      <c r="I27" s="434"/>
      <c r="J27" s="434"/>
      <c r="K27" s="434"/>
      <c r="L27" s="434"/>
    </row>
    <row r="28" spans="1:12" x14ac:dyDescent="0.2">
      <c r="A28" s="95"/>
      <c r="B28" s="117"/>
      <c r="C28" s="117"/>
      <c r="D28" s="309"/>
      <c r="E28" s="309"/>
      <c r="F28" s="309"/>
      <c r="G28" s="309"/>
      <c r="H28" s="309"/>
      <c r="I28" s="309"/>
      <c r="J28" s="309"/>
    </row>
    <row r="29" spans="1:12" x14ac:dyDescent="0.2">
      <c r="A29" s="95"/>
      <c r="B29" s="117"/>
      <c r="C29" s="117"/>
      <c r="D29" s="309"/>
      <c r="E29" s="309"/>
      <c r="F29" s="309"/>
      <c r="G29" s="309"/>
      <c r="H29" s="309"/>
      <c r="I29" s="309"/>
      <c r="J29" s="309"/>
    </row>
    <row r="30" spans="1:12" x14ac:dyDescent="0.2">
      <c r="A30" s="95"/>
      <c r="B30" s="117"/>
      <c r="C30" s="117"/>
      <c r="D30" s="309"/>
      <c r="E30" s="309"/>
      <c r="F30" s="309"/>
      <c r="G30" s="309"/>
      <c r="H30" s="309"/>
      <c r="I30" s="309"/>
      <c r="J30" s="309"/>
    </row>
    <row r="31" spans="1:12" ht="15" x14ac:dyDescent="0.2">
      <c r="A31" s="98" t="s">
        <v>10</v>
      </c>
      <c r="B31" s="98"/>
      <c r="C31" s="98"/>
      <c r="D31" s="98"/>
      <c r="E31" s="98"/>
      <c r="F31" s="98"/>
      <c r="G31" s="98"/>
      <c r="H31" s="359"/>
      <c r="I31" s="431"/>
      <c r="J31" s="431"/>
      <c r="K31" s="359"/>
      <c r="L31" s="424" t="s">
        <v>11</v>
      </c>
    </row>
    <row r="32" spans="1:12" ht="15" x14ac:dyDescent="0.2">
      <c r="A32" s="431"/>
      <c r="B32" s="431"/>
      <c r="C32" s="431"/>
      <c r="D32" s="431"/>
      <c r="E32" s="431"/>
      <c r="F32" s="431"/>
      <c r="G32" s="431"/>
      <c r="H32" s="431"/>
      <c r="I32" s="431"/>
      <c r="J32" s="431"/>
      <c r="K32" s="432"/>
      <c r="L32" s="424" t="s">
        <v>877</v>
      </c>
    </row>
    <row r="33" spans="1:12" ht="15" x14ac:dyDescent="0.2">
      <c r="A33" s="433"/>
      <c r="B33" s="433"/>
      <c r="C33" s="433"/>
      <c r="D33" s="433"/>
      <c r="E33" s="433"/>
      <c r="F33" s="433"/>
      <c r="G33" s="433"/>
      <c r="H33" s="431"/>
      <c r="I33" s="431"/>
      <c r="J33" s="431"/>
      <c r="K33" s="431"/>
      <c r="L33" s="424" t="s">
        <v>878</v>
      </c>
    </row>
    <row r="34" spans="1:12" x14ac:dyDescent="0.2">
      <c r="A34" s="98"/>
      <c r="B34" s="98"/>
      <c r="C34" s="98"/>
      <c r="E34" s="98"/>
      <c r="I34" s="276" t="s">
        <v>82</v>
      </c>
      <c r="J34" s="276"/>
    </row>
    <row r="38" spans="1:12" x14ac:dyDescent="0.2">
      <c r="A38" s="1060"/>
      <c r="B38" s="1060"/>
      <c r="C38" s="1060"/>
      <c r="D38" s="1060"/>
      <c r="E38" s="1060"/>
      <c r="F38" s="1060"/>
      <c r="G38" s="1060"/>
      <c r="H38" s="1060"/>
      <c r="I38" s="1060"/>
      <c r="J38" s="1060"/>
    </row>
    <row r="40" spans="1:12" x14ac:dyDescent="0.2">
      <c r="A40" s="1060"/>
      <c r="B40" s="1060"/>
      <c r="C40" s="1060"/>
      <c r="D40" s="1060"/>
      <c r="E40" s="1060"/>
      <c r="F40" s="1060"/>
      <c r="G40" s="1060"/>
      <c r="H40" s="1060"/>
      <c r="I40" s="1060"/>
      <c r="J40" s="1060"/>
    </row>
  </sheetData>
  <mergeCells count="16">
    <mergeCell ref="K9:L9"/>
    <mergeCell ref="A38:J38"/>
    <mergeCell ref="A23:B23"/>
    <mergeCell ref="E1:I1"/>
    <mergeCell ref="A2:J2"/>
    <mergeCell ref="A3:J3"/>
    <mergeCell ref="A8:B8"/>
    <mergeCell ref="A5:L5"/>
    <mergeCell ref="H8:L8"/>
    <mergeCell ref="A40:J40"/>
    <mergeCell ref="A9:A10"/>
    <mergeCell ref="B9:B10"/>
    <mergeCell ref="C9:D9"/>
    <mergeCell ref="E9:F9"/>
    <mergeCell ref="G9:H9"/>
    <mergeCell ref="I9:J9"/>
  </mergeCells>
  <printOptions horizontalCentered="1" verticalCentered="1"/>
  <pageMargins left="0.70866141732283505" right="0.70866141732283505" top="0.23622047244094499" bottom="0" header="0.31496062992126" footer="0.31496062992126"/>
  <pageSetup paperSize="9" scale="89"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view="pageBreakPreview" zoomScale="78" zoomScaleNormal="100" zoomScaleSheetLayoutView="78" workbookViewId="0">
      <selection activeCell="R25" sqref="R25"/>
    </sheetView>
  </sheetViews>
  <sheetFormatPr defaultRowHeight="12.75" x14ac:dyDescent="0.2"/>
  <cols>
    <col min="1" max="1" width="7.42578125" style="164" customWidth="1"/>
    <col min="2" max="2" width="20.5703125" style="164" bestFit="1" customWidth="1"/>
    <col min="3" max="3" width="11" style="164" customWidth="1"/>
    <col min="4" max="4" width="10" style="164" customWidth="1"/>
    <col min="5" max="5" width="11.85546875" style="164" customWidth="1"/>
    <col min="6" max="6" width="12.140625" style="164" customWidth="1"/>
    <col min="7" max="7" width="13.28515625" style="164" customWidth="1"/>
    <col min="8" max="8" width="14.5703125" style="164" customWidth="1"/>
    <col min="9" max="9" width="12" style="164" customWidth="1"/>
    <col min="10" max="10" width="13.140625" style="164" customWidth="1"/>
    <col min="11" max="11" width="11.7109375" style="164" customWidth="1"/>
    <col min="12" max="12" width="12.42578125" style="164" customWidth="1"/>
    <col min="13" max="16384" width="9.140625" style="164"/>
  </cols>
  <sheetData>
    <row r="1" spans="1:16" s="85" customFormat="1" x14ac:dyDescent="0.2">
      <c r="E1" s="1063"/>
      <c r="F1" s="1063"/>
      <c r="G1" s="1063"/>
      <c r="H1" s="1063"/>
      <c r="I1" s="1063"/>
      <c r="J1" s="305" t="s">
        <v>774</v>
      </c>
    </row>
    <row r="2" spans="1:16" s="85" customFormat="1" ht="15" x14ac:dyDescent="0.2">
      <c r="A2" s="1064" t="s">
        <v>0</v>
      </c>
      <c r="B2" s="1064"/>
      <c r="C2" s="1064"/>
      <c r="D2" s="1064"/>
      <c r="E2" s="1064"/>
      <c r="F2" s="1064"/>
      <c r="G2" s="1064"/>
      <c r="H2" s="1064"/>
      <c r="I2" s="1064"/>
      <c r="J2" s="1064"/>
    </row>
    <row r="3" spans="1:16" s="85" customFormat="1" ht="20.25" x14ac:dyDescent="0.3">
      <c r="A3" s="702" t="s">
        <v>651</v>
      </c>
      <c r="B3" s="702"/>
      <c r="C3" s="702"/>
      <c r="D3" s="702"/>
      <c r="E3" s="702"/>
      <c r="F3" s="702"/>
      <c r="G3" s="702"/>
      <c r="H3" s="702"/>
      <c r="I3" s="702"/>
      <c r="J3" s="702"/>
    </row>
    <row r="4" spans="1:16" s="85" customFormat="1" ht="14.25" customHeight="1" x14ac:dyDescent="0.2"/>
    <row r="5" spans="1:16" ht="16.5" customHeight="1" x14ac:dyDescent="0.25">
      <c r="A5" s="1066" t="s">
        <v>775</v>
      </c>
      <c r="B5" s="1066"/>
      <c r="C5" s="1066"/>
      <c r="D5" s="1066"/>
      <c r="E5" s="1066"/>
      <c r="F5" s="1066"/>
      <c r="G5" s="1066"/>
      <c r="H5" s="1066"/>
      <c r="I5" s="1066"/>
      <c r="J5" s="1066"/>
      <c r="K5" s="1066"/>
      <c r="L5" s="1066"/>
    </row>
    <row r="6" spans="1:16" ht="13.5" customHeight="1" x14ac:dyDescent="0.2">
      <c r="A6" s="306"/>
      <c r="B6" s="306"/>
      <c r="C6" s="306"/>
      <c r="D6" s="306"/>
      <c r="E6" s="306"/>
      <c r="F6" s="306"/>
      <c r="G6" s="306"/>
      <c r="H6" s="306"/>
      <c r="I6" s="306"/>
      <c r="J6" s="306"/>
    </row>
    <row r="7" spans="1:16" ht="0.75" customHeight="1" x14ac:dyDescent="0.2"/>
    <row r="8" spans="1:16" x14ac:dyDescent="0.2">
      <c r="A8" s="1065" t="s">
        <v>876</v>
      </c>
      <c r="B8" s="1065"/>
      <c r="C8" s="307"/>
      <c r="H8" s="1067" t="s">
        <v>821</v>
      </c>
      <c r="I8" s="1067"/>
      <c r="J8" s="1067"/>
      <c r="K8" s="1067"/>
      <c r="L8" s="1067"/>
    </row>
    <row r="9" spans="1:16" ht="28.5" customHeight="1" x14ac:dyDescent="0.2">
      <c r="A9" s="1061" t="s">
        <v>1</v>
      </c>
      <c r="B9" s="1061" t="s">
        <v>35</v>
      </c>
      <c r="C9" s="915" t="s">
        <v>768</v>
      </c>
      <c r="D9" s="915"/>
      <c r="E9" s="915" t="s">
        <v>127</v>
      </c>
      <c r="F9" s="915"/>
      <c r="G9" s="915" t="s">
        <v>769</v>
      </c>
      <c r="H9" s="915"/>
      <c r="I9" s="915" t="s">
        <v>128</v>
      </c>
      <c r="J9" s="915"/>
      <c r="K9" s="1062" t="s">
        <v>129</v>
      </c>
      <c r="L9" s="1062"/>
      <c r="O9" s="308"/>
      <c r="P9" s="309"/>
    </row>
    <row r="10" spans="1:16" ht="45" customHeight="1" x14ac:dyDescent="0.2">
      <c r="A10" s="1061"/>
      <c r="B10" s="1061"/>
      <c r="C10" s="90" t="s">
        <v>770</v>
      </c>
      <c r="D10" s="90" t="s">
        <v>771</v>
      </c>
      <c r="E10" s="90" t="s">
        <v>772</v>
      </c>
      <c r="F10" s="90" t="s">
        <v>773</v>
      </c>
      <c r="G10" s="90" t="s">
        <v>772</v>
      </c>
      <c r="H10" s="90" t="s">
        <v>773</v>
      </c>
      <c r="I10" s="90" t="s">
        <v>770</v>
      </c>
      <c r="J10" s="90" t="s">
        <v>771</v>
      </c>
      <c r="K10" s="90" t="s">
        <v>770</v>
      </c>
      <c r="L10" s="90" t="s">
        <v>771</v>
      </c>
    </row>
    <row r="11" spans="1:16" x14ac:dyDescent="0.2">
      <c r="A11" s="90">
        <v>1</v>
      </c>
      <c r="B11" s="90">
        <v>2</v>
      </c>
      <c r="C11" s="90">
        <v>3</v>
      </c>
      <c r="D11" s="90">
        <v>4</v>
      </c>
      <c r="E11" s="90">
        <v>5</v>
      </c>
      <c r="F11" s="90">
        <v>6</v>
      </c>
      <c r="G11" s="90">
        <v>7</v>
      </c>
      <c r="H11" s="90">
        <v>8</v>
      </c>
      <c r="I11" s="90">
        <v>9</v>
      </c>
      <c r="J11" s="90">
        <v>10</v>
      </c>
      <c r="K11" s="90">
        <v>11</v>
      </c>
      <c r="L11" s="90">
        <v>12</v>
      </c>
    </row>
    <row r="12" spans="1:16" x14ac:dyDescent="0.2">
      <c r="A12" s="310">
        <v>1</v>
      </c>
      <c r="B12" s="9" t="s">
        <v>862</v>
      </c>
      <c r="C12" s="310">
        <v>0</v>
      </c>
      <c r="D12" s="310">
        <v>0</v>
      </c>
      <c r="E12" s="310">
        <v>0</v>
      </c>
      <c r="F12" s="310">
        <v>0</v>
      </c>
      <c r="G12" s="310">
        <v>0</v>
      </c>
      <c r="H12" s="310">
        <v>0</v>
      </c>
      <c r="I12" s="310">
        <v>0</v>
      </c>
      <c r="J12" s="310">
        <v>0</v>
      </c>
      <c r="K12" s="310">
        <v>0</v>
      </c>
      <c r="L12" s="310">
        <v>0</v>
      </c>
    </row>
    <row r="13" spans="1:16" x14ac:dyDescent="0.2">
      <c r="A13" s="310">
        <v>2</v>
      </c>
      <c r="B13" s="9" t="s">
        <v>863</v>
      </c>
      <c r="C13" s="310">
        <v>0</v>
      </c>
      <c r="D13" s="310">
        <v>0</v>
      </c>
      <c r="E13" s="310">
        <v>0</v>
      </c>
      <c r="F13" s="310">
        <v>0</v>
      </c>
      <c r="G13" s="310">
        <v>0</v>
      </c>
      <c r="H13" s="310">
        <v>0</v>
      </c>
      <c r="I13" s="310">
        <v>0</v>
      </c>
      <c r="J13" s="310">
        <v>0</v>
      </c>
      <c r="K13" s="310">
        <v>0</v>
      </c>
      <c r="L13" s="310">
        <v>0</v>
      </c>
    </row>
    <row r="14" spans="1:16" x14ac:dyDescent="0.2">
      <c r="A14" s="310">
        <v>3</v>
      </c>
      <c r="B14" s="9" t="s">
        <v>864</v>
      </c>
      <c r="C14" s="310">
        <v>0</v>
      </c>
      <c r="D14" s="310">
        <v>0</v>
      </c>
      <c r="E14" s="310">
        <v>0</v>
      </c>
      <c r="F14" s="310">
        <v>0</v>
      </c>
      <c r="G14" s="310">
        <v>0</v>
      </c>
      <c r="H14" s="310">
        <v>0</v>
      </c>
      <c r="I14" s="310">
        <v>0</v>
      </c>
      <c r="J14" s="310">
        <v>0</v>
      </c>
      <c r="K14" s="310">
        <v>0</v>
      </c>
      <c r="L14" s="310">
        <v>0</v>
      </c>
    </row>
    <row r="15" spans="1:16" x14ac:dyDescent="0.2">
      <c r="A15" s="310">
        <v>4</v>
      </c>
      <c r="B15" s="9" t="s">
        <v>865</v>
      </c>
      <c r="C15" s="310">
        <v>0</v>
      </c>
      <c r="D15" s="310">
        <v>0</v>
      </c>
      <c r="E15" s="310">
        <v>0</v>
      </c>
      <c r="F15" s="310">
        <v>0</v>
      </c>
      <c r="G15" s="310">
        <v>0</v>
      </c>
      <c r="H15" s="310">
        <v>0</v>
      </c>
      <c r="I15" s="310">
        <v>0</v>
      </c>
      <c r="J15" s="310">
        <v>0</v>
      </c>
      <c r="K15" s="310">
        <v>0</v>
      </c>
      <c r="L15" s="310">
        <v>0</v>
      </c>
    </row>
    <row r="16" spans="1:16" x14ac:dyDescent="0.2">
      <c r="A16" s="310">
        <v>5</v>
      </c>
      <c r="B16" s="9" t="s">
        <v>866</v>
      </c>
      <c r="C16" s="310">
        <v>0</v>
      </c>
      <c r="D16" s="310">
        <v>0</v>
      </c>
      <c r="E16" s="310">
        <v>0</v>
      </c>
      <c r="F16" s="310">
        <v>0</v>
      </c>
      <c r="G16" s="310">
        <v>0</v>
      </c>
      <c r="H16" s="310">
        <v>0</v>
      </c>
      <c r="I16" s="310">
        <v>0</v>
      </c>
      <c r="J16" s="310">
        <v>0</v>
      </c>
      <c r="K16" s="310">
        <v>0</v>
      </c>
      <c r="L16" s="310">
        <v>0</v>
      </c>
    </row>
    <row r="17" spans="1:12" x14ac:dyDescent="0.2">
      <c r="A17" s="310">
        <v>6</v>
      </c>
      <c r="B17" s="9" t="s">
        <v>867</v>
      </c>
      <c r="C17" s="310">
        <v>0</v>
      </c>
      <c r="D17" s="310">
        <v>0</v>
      </c>
      <c r="E17" s="310">
        <v>0</v>
      </c>
      <c r="F17" s="310">
        <v>0</v>
      </c>
      <c r="G17" s="310">
        <v>0</v>
      </c>
      <c r="H17" s="310">
        <v>0</v>
      </c>
      <c r="I17" s="310">
        <v>0</v>
      </c>
      <c r="J17" s="310">
        <v>0</v>
      </c>
      <c r="K17" s="310">
        <v>0</v>
      </c>
      <c r="L17" s="310">
        <v>0</v>
      </c>
    </row>
    <row r="18" spans="1:12" x14ac:dyDescent="0.2">
      <c r="A18" s="310">
        <v>7</v>
      </c>
      <c r="B18" s="9" t="s">
        <v>868</v>
      </c>
      <c r="C18" s="310">
        <v>0</v>
      </c>
      <c r="D18" s="310">
        <v>0</v>
      </c>
      <c r="E18" s="310">
        <v>0</v>
      </c>
      <c r="F18" s="310">
        <v>0</v>
      </c>
      <c r="G18" s="310">
        <v>0</v>
      </c>
      <c r="H18" s="310">
        <v>0</v>
      </c>
      <c r="I18" s="310">
        <v>0</v>
      </c>
      <c r="J18" s="310">
        <v>0</v>
      </c>
      <c r="K18" s="310">
        <v>0</v>
      </c>
      <c r="L18" s="310">
        <v>0</v>
      </c>
    </row>
    <row r="19" spans="1:12" x14ac:dyDescent="0.2">
      <c r="A19" s="310">
        <v>8</v>
      </c>
      <c r="B19" s="9" t="s">
        <v>869</v>
      </c>
      <c r="C19" s="310">
        <v>0</v>
      </c>
      <c r="D19" s="310">
        <v>0</v>
      </c>
      <c r="E19" s="310">
        <v>0</v>
      </c>
      <c r="F19" s="310">
        <v>0</v>
      </c>
      <c r="G19" s="310">
        <v>0</v>
      </c>
      <c r="H19" s="310">
        <v>0</v>
      </c>
      <c r="I19" s="310">
        <v>0</v>
      </c>
      <c r="J19" s="310">
        <v>0</v>
      </c>
      <c r="K19" s="310">
        <v>0</v>
      </c>
      <c r="L19" s="310">
        <v>0</v>
      </c>
    </row>
    <row r="20" spans="1:12" x14ac:dyDescent="0.2">
      <c r="A20" s="310">
        <v>9</v>
      </c>
      <c r="B20" s="9" t="s">
        <v>870</v>
      </c>
      <c r="C20" s="310">
        <v>0</v>
      </c>
      <c r="D20" s="310">
        <v>0</v>
      </c>
      <c r="E20" s="310">
        <v>0</v>
      </c>
      <c r="F20" s="310">
        <v>0</v>
      </c>
      <c r="G20" s="310">
        <v>0</v>
      </c>
      <c r="H20" s="310">
        <v>0</v>
      </c>
      <c r="I20" s="310">
        <v>0</v>
      </c>
      <c r="J20" s="310">
        <v>0</v>
      </c>
      <c r="K20" s="310">
        <v>0</v>
      </c>
      <c r="L20" s="310">
        <v>0</v>
      </c>
    </row>
    <row r="21" spans="1:12" x14ac:dyDescent="0.2">
      <c r="A21" s="310">
        <v>10</v>
      </c>
      <c r="B21" s="9" t="s">
        <v>871</v>
      </c>
      <c r="C21" s="310">
        <v>0</v>
      </c>
      <c r="D21" s="310">
        <v>0</v>
      </c>
      <c r="E21" s="310">
        <v>0</v>
      </c>
      <c r="F21" s="310">
        <v>0</v>
      </c>
      <c r="G21" s="310">
        <v>0</v>
      </c>
      <c r="H21" s="310">
        <v>0</v>
      </c>
      <c r="I21" s="310">
        <v>0</v>
      </c>
      <c r="J21" s="310">
        <v>0</v>
      </c>
      <c r="K21" s="310">
        <v>0</v>
      </c>
      <c r="L21" s="310">
        <v>0</v>
      </c>
    </row>
    <row r="22" spans="1:12" x14ac:dyDescent="0.2">
      <c r="A22" s="310">
        <v>11</v>
      </c>
      <c r="B22" s="9" t="s">
        <v>872</v>
      </c>
      <c r="C22" s="310">
        <v>0</v>
      </c>
      <c r="D22" s="310">
        <v>0</v>
      </c>
      <c r="E22" s="310">
        <v>0</v>
      </c>
      <c r="F22" s="310">
        <v>0</v>
      </c>
      <c r="G22" s="310">
        <v>0</v>
      </c>
      <c r="H22" s="310">
        <v>0</v>
      </c>
      <c r="I22" s="310">
        <v>0</v>
      </c>
      <c r="J22" s="310">
        <v>0</v>
      </c>
      <c r="K22" s="310">
        <v>0</v>
      </c>
      <c r="L22" s="310">
        <v>0</v>
      </c>
    </row>
    <row r="23" spans="1:12" x14ac:dyDescent="0.2">
      <c r="A23" s="946" t="s">
        <v>15</v>
      </c>
      <c r="B23" s="947"/>
      <c r="C23" s="310">
        <v>0</v>
      </c>
      <c r="D23" s="310">
        <v>0</v>
      </c>
      <c r="E23" s="310">
        <v>0</v>
      </c>
      <c r="F23" s="310">
        <v>0</v>
      </c>
      <c r="G23" s="310">
        <v>0</v>
      </c>
      <c r="H23" s="310">
        <v>0</v>
      </c>
      <c r="I23" s="310">
        <v>0</v>
      </c>
      <c r="J23" s="310">
        <v>0</v>
      </c>
      <c r="K23" s="310">
        <v>0</v>
      </c>
      <c r="L23" s="310">
        <v>0</v>
      </c>
    </row>
    <row r="24" spans="1:12" s="359" customFormat="1" x14ac:dyDescent="0.2">
      <c r="A24" s="95"/>
      <c r="B24" s="117"/>
      <c r="C24" s="117"/>
      <c r="D24" s="309"/>
      <c r="E24" s="309"/>
      <c r="F24" s="309"/>
      <c r="G24" s="309"/>
      <c r="H24" s="309"/>
      <c r="I24" s="309"/>
      <c r="J24" s="309"/>
      <c r="K24" s="309"/>
      <c r="L24" s="309"/>
    </row>
    <row r="25" spans="1:12" s="359" customFormat="1" x14ac:dyDescent="0.2">
      <c r="A25" s="95"/>
      <c r="B25" s="117"/>
      <c r="C25" s="117"/>
      <c r="D25" s="309"/>
      <c r="E25" s="309"/>
      <c r="F25" s="309"/>
      <c r="G25" s="309"/>
      <c r="H25" s="309"/>
      <c r="I25" s="309"/>
      <c r="J25" s="309"/>
      <c r="K25" s="309"/>
      <c r="L25" s="309"/>
    </row>
    <row r="26" spans="1:12" s="359" customFormat="1" x14ac:dyDescent="0.2">
      <c r="A26" s="95"/>
      <c r="B26" s="117"/>
      <c r="C26" s="117"/>
      <c r="D26" s="309"/>
      <c r="E26" s="309"/>
      <c r="F26" s="309"/>
      <c r="G26" s="309"/>
      <c r="H26" s="309"/>
      <c r="I26" s="309"/>
      <c r="J26" s="309"/>
      <c r="K26" s="309"/>
      <c r="L26" s="309"/>
    </row>
    <row r="27" spans="1:12" s="359" customFormat="1" x14ac:dyDescent="0.2">
      <c r="A27" s="95"/>
      <c r="B27" s="117"/>
      <c r="C27" s="117"/>
      <c r="D27" s="309"/>
      <c r="E27" s="309"/>
      <c r="F27" s="309"/>
      <c r="G27" s="309"/>
      <c r="H27" s="309"/>
      <c r="I27" s="309"/>
      <c r="J27" s="309"/>
      <c r="K27" s="309"/>
      <c r="L27" s="309"/>
    </row>
    <row r="28" spans="1:12" x14ac:dyDescent="0.2">
      <c r="A28" s="95"/>
      <c r="B28" s="117"/>
      <c r="C28" s="117"/>
      <c r="D28" s="309"/>
      <c r="E28" s="309"/>
      <c r="F28" s="309"/>
      <c r="G28" s="309"/>
      <c r="H28" s="309"/>
      <c r="I28" s="309"/>
      <c r="J28" s="309"/>
    </row>
    <row r="29" spans="1:12" x14ac:dyDescent="0.2">
      <c r="A29" s="95"/>
      <c r="B29" s="117"/>
      <c r="C29" s="117"/>
      <c r="D29" s="309"/>
      <c r="E29" s="309"/>
      <c r="F29" s="309"/>
      <c r="G29" s="309"/>
      <c r="H29" s="309"/>
      <c r="I29" s="309"/>
      <c r="J29" s="309"/>
    </row>
    <row r="30" spans="1:12" x14ac:dyDescent="0.2">
      <c r="A30" s="95"/>
      <c r="B30" s="117"/>
      <c r="C30" s="117"/>
      <c r="D30" s="309"/>
      <c r="E30" s="309"/>
      <c r="F30" s="309"/>
      <c r="G30" s="309"/>
      <c r="H30" s="309"/>
      <c r="I30" s="309"/>
      <c r="J30" s="309"/>
    </row>
    <row r="31" spans="1:12" ht="15.75" customHeight="1" x14ac:dyDescent="0.2">
      <c r="A31" s="98" t="s">
        <v>10</v>
      </c>
      <c r="B31" s="98"/>
      <c r="C31" s="98"/>
      <c r="D31" s="98"/>
      <c r="E31" s="98"/>
      <c r="F31" s="98"/>
      <c r="G31" s="98"/>
      <c r="I31" s="431"/>
      <c r="J31" s="431"/>
      <c r="L31" s="424" t="s">
        <v>11</v>
      </c>
    </row>
    <row r="32" spans="1:12" ht="12.75" customHeight="1" x14ac:dyDescent="0.2">
      <c r="A32" s="431"/>
      <c r="B32" s="431"/>
      <c r="C32" s="431"/>
      <c r="D32" s="431"/>
      <c r="E32" s="431"/>
      <c r="F32" s="431"/>
      <c r="G32" s="431"/>
      <c r="H32" s="431"/>
      <c r="I32" s="431"/>
      <c r="J32" s="431"/>
      <c r="K32" s="432"/>
      <c r="L32" s="424" t="s">
        <v>877</v>
      </c>
    </row>
    <row r="33" spans="1:12" ht="12.75" customHeight="1" x14ac:dyDescent="0.2">
      <c r="A33" s="433"/>
      <c r="B33" s="433"/>
      <c r="C33" s="433"/>
      <c r="D33" s="433"/>
      <c r="E33" s="433"/>
      <c r="F33" s="433"/>
      <c r="G33" s="433"/>
      <c r="H33" s="431"/>
      <c r="I33" s="431"/>
      <c r="J33" s="431"/>
      <c r="K33" s="431"/>
      <c r="L33" s="424" t="s">
        <v>878</v>
      </c>
    </row>
    <row r="34" spans="1:12" x14ac:dyDescent="0.2">
      <c r="A34" s="98"/>
      <c r="B34" s="98"/>
      <c r="C34" s="98"/>
      <c r="E34" s="98"/>
      <c r="I34" s="276" t="s">
        <v>82</v>
      </c>
      <c r="J34" s="276"/>
    </row>
    <row r="38" spans="1:12" x14ac:dyDescent="0.2">
      <c r="A38" s="1060"/>
      <c r="B38" s="1060"/>
      <c r="C38" s="1060"/>
      <c r="D38" s="1060"/>
      <c r="E38" s="1060"/>
      <c r="F38" s="1060"/>
      <c r="G38" s="1060"/>
      <c r="H38" s="1060"/>
      <c r="I38" s="1060"/>
      <c r="J38" s="1060"/>
    </row>
    <row r="40" spans="1:12" x14ac:dyDescent="0.2">
      <c r="A40" s="1060"/>
      <c r="B40" s="1060"/>
      <c r="C40" s="1060"/>
      <c r="D40" s="1060"/>
      <c r="E40" s="1060"/>
      <c r="F40" s="1060"/>
      <c r="G40" s="1060"/>
      <c r="H40" s="1060"/>
      <c r="I40" s="1060"/>
      <c r="J40" s="1060"/>
    </row>
  </sheetData>
  <mergeCells count="16">
    <mergeCell ref="K9:L9"/>
    <mergeCell ref="A38:J38"/>
    <mergeCell ref="A23:B23"/>
    <mergeCell ref="E1:I1"/>
    <mergeCell ref="A2:J2"/>
    <mergeCell ref="A3:J3"/>
    <mergeCell ref="A8:B8"/>
    <mergeCell ref="A5:L5"/>
    <mergeCell ref="H8:L8"/>
    <mergeCell ref="A40:J40"/>
    <mergeCell ref="A9:A10"/>
    <mergeCell ref="B9:B10"/>
    <mergeCell ref="C9:D9"/>
    <mergeCell ref="E9:F9"/>
    <mergeCell ref="G9:H9"/>
    <mergeCell ref="I9:J9"/>
  </mergeCells>
  <printOptions horizontalCentered="1" verticalCentered="1"/>
  <pageMargins left="0.70866141732283505" right="0.70866141732283505" top="0.23622047244094499" bottom="0" header="0.31496062992126" footer="0.31496062992126"/>
  <pageSetup paperSize="9" scale="8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view="pageBreakPreview" topLeftCell="A7" zoomScaleNormal="90" zoomScaleSheetLayoutView="100" workbookViewId="0">
      <selection activeCell="H9" sqref="H9:H19"/>
    </sheetView>
  </sheetViews>
  <sheetFormatPr defaultRowHeight="12.75" x14ac:dyDescent="0.2"/>
  <cols>
    <col min="1" max="1" width="8.28515625" customWidth="1"/>
    <col min="2" max="2" width="21.42578125" bestFit="1" customWidth="1"/>
    <col min="3" max="3" width="17.28515625" customWidth="1"/>
    <col min="4" max="4" width="21" customWidth="1"/>
    <col min="5" max="5" width="21.140625" customWidth="1"/>
    <col min="6" max="6" width="20.7109375" customWidth="1"/>
    <col min="7" max="7" width="23.5703125" customWidth="1"/>
    <col min="8" max="8" width="22.7109375" customWidth="1"/>
  </cols>
  <sheetData>
    <row r="1" spans="1:8" ht="18" x14ac:dyDescent="0.35">
      <c r="A1" s="725" t="s">
        <v>0</v>
      </c>
      <c r="B1" s="725"/>
      <c r="C1" s="725"/>
      <c r="D1" s="725"/>
      <c r="E1" s="725"/>
      <c r="F1" s="725"/>
      <c r="G1" s="725"/>
      <c r="H1" s="199" t="s">
        <v>259</v>
      </c>
    </row>
    <row r="2" spans="1:8" ht="21" x14ac:dyDescent="0.35">
      <c r="A2" s="726" t="s">
        <v>651</v>
      </c>
      <c r="B2" s="726"/>
      <c r="C2" s="726"/>
      <c r="D2" s="726"/>
      <c r="E2" s="726"/>
      <c r="F2" s="726"/>
      <c r="G2" s="726"/>
      <c r="H2" s="726"/>
    </row>
    <row r="3" spans="1:8" ht="15" x14ac:dyDescent="0.3">
      <c r="A3" s="201"/>
      <c r="B3" s="201"/>
    </row>
    <row r="4" spans="1:8" ht="18" customHeight="1" x14ac:dyDescent="0.35">
      <c r="A4" s="727" t="s">
        <v>655</v>
      </c>
      <c r="B4" s="727"/>
      <c r="C4" s="727"/>
      <c r="D4" s="727"/>
      <c r="E4" s="727"/>
      <c r="F4" s="727"/>
      <c r="G4" s="727"/>
      <c r="H4" s="727"/>
    </row>
    <row r="5" spans="1:8" ht="15" x14ac:dyDescent="0.3">
      <c r="A5" s="202" t="s">
        <v>873</v>
      </c>
      <c r="B5" s="202"/>
    </row>
    <row r="6" spans="1:8" ht="15" x14ac:dyDescent="0.3">
      <c r="A6" s="202"/>
      <c r="B6" s="202"/>
      <c r="G6" s="728" t="s">
        <v>820</v>
      </c>
      <c r="H6" s="728"/>
    </row>
    <row r="7" spans="1:8" ht="59.25" customHeight="1" x14ac:dyDescent="0.2">
      <c r="A7" s="203" t="s">
        <v>1</v>
      </c>
      <c r="B7" s="203" t="s">
        <v>2</v>
      </c>
      <c r="C7" s="549" t="s">
        <v>261</v>
      </c>
      <c r="D7" s="549" t="s">
        <v>262</v>
      </c>
      <c r="E7" s="549" t="s">
        <v>263</v>
      </c>
      <c r="F7" s="549" t="s">
        <v>264</v>
      </c>
      <c r="G7" s="549" t="s">
        <v>265</v>
      </c>
      <c r="H7" s="550" t="s">
        <v>266</v>
      </c>
    </row>
    <row r="8" spans="1:8" s="199" customFormat="1" ht="15" x14ac:dyDescent="0.25">
      <c r="A8" s="204" t="s">
        <v>267</v>
      </c>
      <c r="B8" s="204" t="s">
        <v>268</v>
      </c>
      <c r="C8" s="204" t="s">
        <v>269</v>
      </c>
      <c r="D8" s="204" t="s">
        <v>270</v>
      </c>
      <c r="E8" s="204" t="s">
        <v>271</v>
      </c>
      <c r="F8" s="204" t="s">
        <v>272</v>
      </c>
      <c r="G8" s="204" t="s">
        <v>273</v>
      </c>
      <c r="H8" s="547" t="s">
        <v>274</v>
      </c>
    </row>
    <row r="9" spans="1:8" x14ac:dyDescent="0.2">
      <c r="A9" s="8">
        <v>1</v>
      </c>
      <c r="B9" s="9" t="s">
        <v>862</v>
      </c>
      <c r="C9" s="459">
        <f>'AT3A_cvrg(Insti)_PY'!G12</f>
        <v>1318</v>
      </c>
      <c r="D9" s="459">
        <f>'AT3C_cvrg(Insti)_UPY '!G12</f>
        <v>656</v>
      </c>
      <c r="E9" s="459">
        <f>'AT3B_cvrg(Insti)_UPY '!G12</f>
        <v>5</v>
      </c>
      <c r="F9" s="8">
        <f>E9+D9+C9</f>
        <v>1979</v>
      </c>
      <c r="G9" s="8">
        <f>'AT3A_cvrg(Insti)_PY'!L12+'AT3B_cvrg(Insti)_UPY '!L12+'AT3C_cvrg(Insti)_UPY '!L12</f>
        <v>1978</v>
      </c>
      <c r="H9" s="730" t="s">
        <v>944</v>
      </c>
    </row>
    <row r="10" spans="1:8" x14ac:dyDescent="0.2">
      <c r="A10" s="8">
        <v>2</v>
      </c>
      <c r="B10" s="9" t="s">
        <v>863</v>
      </c>
      <c r="C10" s="459">
        <f>'AT3A_cvrg(Insti)_PY'!G13</f>
        <v>659</v>
      </c>
      <c r="D10" s="459">
        <f>'AT3C_cvrg(Insti)_UPY '!G13</f>
        <v>276</v>
      </c>
      <c r="E10" s="459">
        <f>'AT3B_cvrg(Insti)_UPY '!G13</f>
        <v>2</v>
      </c>
      <c r="F10" s="8">
        <f t="shared" ref="F10:F19" si="0">E10+D10+C10</f>
        <v>937</v>
      </c>
      <c r="G10" s="8">
        <f>'AT3A_cvrg(Insti)_PY'!L13+'AT3B_cvrg(Insti)_UPY '!L13+'AT3C_cvrg(Insti)_UPY '!L13</f>
        <v>937</v>
      </c>
      <c r="H10" s="731"/>
    </row>
    <row r="11" spans="1:8" x14ac:dyDescent="0.2">
      <c r="A11" s="8">
        <v>3</v>
      </c>
      <c r="B11" s="9" t="s">
        <v>864</v>
      </c>
      <c r="C11" s="459">
        <f>'AT3A_cvrg(Insti)_PY'!G14</f>
        <v>1060</v>
      </c>
      <c r="D11" s="459">
        <f>'AT3C_cvrg(Insti)_UPY '!G14</f>
        <v>398</v>
      </c>
      <c r="E11" s="459">
        <f>'AT3B_cvrg(Insti)_UPY '!G14</f>
        <v>3</v>
      </c>
      <c r="F11" s="8">
        <f t="shared" si="0"/>
        <v>1461</v>
      </c>
      <c r="G11" s="8">
        <f>'AT3A_cvrg(Insti)_PY'!L14+'AT3B_cvrg(Insti)_UPY '!L14+'AT3C_cvrg(Insti)_UPY '!L14</f>
        <v>1393</v>
      </c>
      <c r="H11" s="731"/>
    </row>
    <row r="12" spans="1:8" x14ac:dyDescent="0.2">
      <c r="A12" s="8">
        <v>4</v>
      </c>
      <c r="B12" s="9" t="s">
        <v>865</v>
      </c>
      <c r="C12" s="459">
        <f>'AT3A_cvrg(Insti)_PY'!G15</f>
        <v>533</v>
      </c>
      <c r="D12" s="459">
        <f>'AT3C_cvrg(Insti)_UPY '!G15</f>
        <v>282</v>
      </c>
      <c r="E12" s="459">
        <f>'AT3B_cvrg(Insti)_UPY '!G15</f>
        <v>0</v>
      </c>
      <c r="F12" s="8">
        <f t="shared" si="0"/>
        <v>815</v>
      </c>
      <c r="G12" s="8">
        <f>'AT3A_cvrg(Insti)_PY'!L15+'AT3B_cvrg(Insti)_UPY '!L15+'AT3C_cvrg(Insti)_UPY '!L15</f>
        <v>814</v>
      </c>
      <c r="H12" s="731"/>
    </row>
    <row r="13" spans="1:8" x14ac:dyDescent="0.2">
      <c r="A13" s="8">
        <v>5</v>
      </c>
      <c r="B13" s="9" t="s">
        <v>866</v>
      </c>
      <c r="C13" s="459">
        <f>'AT3A_cvrg(Insti)_PY'!G16</f>
        <v>816</v>
      </c>
      <c r="D13" s="459">
        <f>'AT3C_cvrg(Insti)_UPY '!G16</f>
        <v>260</v>
      </c>
      <c r="E13" s="459">
        <f>'AT3B_cvrg(Insti)_UPY '!G16</f>
        <v>1</v>
      </c>
      <c r="F13" s="8">
        <f t="shared" si="0"/>
        <v>1077</v>
      </c>
      <c r="G13" s="8">
        <f>'AT3A_cvrg(Insti)_PY'!L16+'AT3B_cvrg(Insti)_UPY '!L16+'AT3C_cvrg(Insti)_UPY '!L16</f>
        <v>977</v>
      </c>
      <c r="H13" s="731"/>
    </row>
    <row r="14" spans="1:8" x14ac:dyDescent="0.2">
      <c r="A14" s="8">
        <v>6</v>
      </c>
      <c r="B14" s="9" t="s">
        <v>867</v>
      </c>
      <c r="C14" s="459">
        <f>'AT3A_cvrg(Insti)_PY'!G17</f>
        <v>444</v>
      </c>
      <c r="D14" s="459">
        <f>'AT3C_cvrg(Insti)_UPY '!G17</f>
        <v>123</v>
      </c>
      <c r="E14" s="459">
        <f>'AT3B_cvrg(Insti)_UPY '!G17</f>
        <v>2</v>
      </c>
      <c r="F14" s="8">
        <f t="shared" si="0"/>
        <v>569</v>
      </c>
      <c r="G14" s="8">
        <f>'AT3A_cvrg(Insti)_PY'!L17+'AT3B_cvrg(Insti)_UPY '!L17+'AT3C_cvrg(Insti)_UPY '!L17</f>
        <v>550</v>
      </c>
      <c r="H14" s="731"/>
    </row>
    <row r="15" spans="1:8" x14ac:dyDescent="0.2">
      <c r="A15" s="8">
        <v>7</v>
      </c>
      <c r="B15" s="9" t="s">
        <v>868</v>
      </c>
      <c r="C15" s="459">
        <f>'AT3A_cvrg(Insti)_PY'!G18</f>
        <v>452</v>
      </c>
      <c r="D15" s="459">
        <f>'AT3C_cvrg(Insti)_UPY '!G18</f>
        <v>174</v>
      </c>
      <c r="E15" s="459">
        <f>'AT3B_cvrg(Insti)_UPY '!G18</f>
        <v>0</v>
      </c>
      <c r="F15" s="8">
        <f t="shared" si="0"/>
        <v>626</v>
      </c>
      <c r="G15" s="8">
        <f>'AT3A_cvrg(Insti)_PY'!L18+'AT3B_cvrg(Insti)_UPY '!L18+'AT3C_cvrg(Insti)_UPY '!L18</f>
        <v>623</v>
      </c>
      <c r="H15" s="731"/>
    </row>
    <row r="16" spans="1:8" x14ac:dyDescent="0.2">
      <c r="A16" s="8">
        <v>8</v>
      </c>
      <c r="B16" s="9" t="s">
        <v>869</v>
      </c>
      <c r="C16" s="459">
        <f>'AT3A_cvrg(Insti)_PY'!G19</f>
        <v>602</v>
      </c>
      <c r="D16" s="459">
        <f>'AT3C_cvrg(Insti)_UPY '!G19</f>
        <v>195</v>
      </c>
      <c r="E16" s="459">
        <f>'AT3B_cvrg(Insti)_UPY '!G19</f>
        <v>14</v>
      </c>
      <c r="F16" s="8">
        <f t="shared" si="0"/>
        <v>811</v>
      </c>
      <c r="G16" s="8">
        <f>'AT3A_cvrg(Insti)_PY'!L19+'AT3B_cvrg(Insti)_UPY '!L19+'AT3C_cvrg(Insti)_UPY '!L19</f>
        <v>802</v>
      </c>
      <c r="H16" s="731"/>
    </row>
    <row r="17" spans="1:10" x14ac:dyDescent="0.2">
      <c r="A17" s="328">
        <v>9</v>
      </c>
      <c r="B17" s="9" t="s">
        <v>870</v>
      </c>
      <c r="C17" s="459">
        <f>'AT3A_cvrg(Insti)_PY'!G20</f>
        <v>1360</v>
      </c>
      <c r="D17" s="459">
        <f>'AT3C_cvrg(Insti)_UPY '!G20</f>
        <v>531</v>
      </c>
      <c r="E17" s="459">
        <f>'AT3B_cvrg(Insti)_UPY '!G20</f>
        <v>0</v>
      </c>
      <c r="F17" s="8">
        <f t="shared" si="0"/>
        <v>1891</v>
      </c>
      <c r="G17" s="8">
        <f>'AT3A_cvrg(Insti)_PY'!L20+'AT3B_cvrg(Insti)_UPY '!L20+'AT3C_cvrg(Insti)_UPY '!L20</f>
        <v>1881</v>
      </c>
      <c r="H17" s="731"/>
    </row>
    <row r="18" spans="1:10" x14ac:dyDescent="0.2">
      <c r="A18" s="8">
        <v>10</v>
      </c>
      <c r="B18" s="9" t="s">
        <v>871</v>
      </c>
      <c r="C18" s="459">
        <f>'AT3A_cvrg(Insti)_PY'!G21</f>
        <v>525</v>
      </c>
      <c r="D18" s="459">
        <f>'AT3C_cvrg(Insti)_UPY '!G21</f>
        <v>182</v>
      </c>
      <c r="E18" s="459">
        <f>'AT3B_cvrg(Insti)_UPY '!G21</f>
        <v>0</v>
      </c>
      <c r="F18" s="8">
        <f t="shared" si="0"/>
        <v>707</v>
      </c>
      <c r="G18" s="8">
        <f>'AT3A_cvrg(Insti)_PY'!L21+'AT3B_cvrg(Insti)_UPY '!L21+'AT3C_cvrg(Insti)_UPY '!L21</f>
        <v>669</v>
      </c>
      <c r="H18" s="731"/>
    </row>
    <row r="19" spans="1:10" x14ac:dyDescent="0.2">
      <c r="A19" s="8">
        <v>11</v>
      </c>
      <c r="B19" s="9" t="s">
        <v>872</v>
      </c>
      <c r="C19" s="459">
        <f>'AT3A_cvrg(Insti)_PY'!G22</f>
        <v>667</v>
      </c>
      <c r="D19" s="459">
        <f>'AT3C_cvrg(Insti)_UPY '!G22</f>
        <v>307</v>
      </c>
      <c r="E19" s="459">
        <f>'AT3B_cvrg(Insti)_UPY '!G22</f>
        <v>0</v>
      </c>
      <c r="F19" s="8">
        <f t="shared" si="0"/>
        <v>974</v>
      </c>
      <c r="G19" s="8">
        <f>'AT3A_cvrg(Insti)_PY'!L22+'AT3B_cvrg(Insti)_UPY '!L22+'AT3C_cvrg(Insti)_UPY '!L22</f>
        <v>973</v>
      </c>
      <c r="H19" s="732"/>
    </row>
    <row r="20" spans="1:10" x14ac:dyDescent="0.2">
      <c r="A20" s="635" t="s">
        <v>15</v>
      </c>
      <c r="B20" s="635"/>
      <c r="C20" s="464">
        <f>SUM(C9:C19)</f>
        <v>8436</v>
      </c>
      <c r="D20" s="464">
        <f t="shared" ref="D20:F20" si="1">SUM(D9:D19)</f>
        <v>3384</v>
      </c>
      <c r="E20" s="464">
        <f t="shared" si="1"/>
        <v>27</v>
      </c>
      <c r="F20" s="464">
        <f t="shared" si="1"/>
        <v>11847</v>
      </c>
      <c r="G20" s="464">
        <f>SUM(G9:G19)</f>
        <v>11597</v>
      </c>
      <c r="H20" s="548"/>
    </row>
    <row r="21" spans="1:10" x14ac:dyDescent="0.2">
      <c r="A21" s="206" t="s">
        <v>275</v>
      </c>
    </row>
    <row r="22" spans="1:10" x14ac:dyDescent="0.2">
      <c r="A22" s="206"/>
    </row>
    <row r="23" spans="1:10" s="551" customFormat="1" ht="18.75" customHeight="1" x14ac:dyDescent="0.2">
      <c r="A23" s="596"/>
      <c r="B23" s="729"/>
      <c r="C23" s="729"/>
      <c r="D23" s="729"/>
      <c r="E23" s="729"/>
      <c r="F23" s="729"/>
      <c r="G23" s="729"/>
      <c r="H23" s="729"/>
      <c r="I23" s="729"/>
      <c r="J23" s="729"/>
    </row>
    <row r="24" spans="1:10" ht="15" x14ac:dyDescent="0.2">
      <c r="A24" s="597"/>
      <c r="B24" s="723"/>
      <c r="C24" s="723"/>
      <c r="D24" s="723"/>
      <c r="E24" s="723"/>
      <c r="F24" s="723"/>
      <c r="G24" s="723"/>
      <c r="H24" s="723"/>
      <c r="I24" s="723"/>
      <c r="J24" s="724"/>
    </row>
    <row r="25" spans="1:10" ht="15" x14ac:dyDescent="0.2">
      <c r="A25" s="597"/>
      <c r="B25" s="598"/>
      <c r="C25" s="598"/>
      <c r="D25" s="598"/>
      <c r="E25" s="598"/>
      <c r="F25" s="598"/>
      <c r="G25" s="598"/>
      <c r="H25" s="598"/>
      <c r="I25" s="598"/>
      <c r="J25" s="724"/>
    </row>
    <row r="26" spans="1:10" x14ac:dyDescent="0.2">
      <c r="A26" s="597"/>
      <c r="B26" s="237"/>
      <c r="C26" s="237"/>
      <c r="D26" s="237"/>
      <c r="E26" s="11"/>
      <c r="F26" s="237"/>
      <c r="G26" s="237"/>
      <c r="H26" s="237"/>
      <c r="I26" s="11"/>
      <c r="J26" s="11"/>
    </row>
    <row r="27" spans="1:10" x14ac:dyDescent="0.2">
      <c r="A27" s="206"/>
    </row>
    <row r="30" spans="1:10" x14ac:dyDescent="0.2">
      <c r="A30" s="207"/>
      <c r="B30" s="207"/>
      <c r="C30" s="207"/>
      <c r="D30" s="207"/>
      <c r="E30" s="207"/>
      <c r="F30" s="387"/>
      <c r="G30" s="387"/>
      <c r="H30" s="368" t="s">
        <v>11</v>
      </c>
    </row>
    <row r="31" spans="1:10" x14ac:dyDescent="0.2">
      <c r="A31" s="207"/>
      <c r="B31" s="207"/>
      <c r="C31" s="207"/>
      <c r="D31" s="207"/>
      <c r="E31" s="207"/>
      <c r="F31" s="387"/>
      <c r="G31" s="387"/>
      <c r="H31" s="368" t="s">
        <v>877</v>
      </c>
    </row>
    <row r="32" spans="1:10" x14ac:dyDescent="0.2">
      <c r="A32" s="207"/>
      <c r="B32" s="207"/>
      <c r="C32" s="207"/>
      <c r="D32" s="207"/>
      <c r="E32" s="207"/>
      <c r="F32" s="387"/>
      <c r="G32" s="387"/>
      <c r="H32" s="368" t="s">
        <v>878</v>
      </c>
    </row>
    <row r="33" spans="1:8" x14ac:dyDescent="0.2">
      <c r="A33" s="207" t="s">
        <v>10</v>
      </c>
      <c r="C33" s="207"/>
      <c r="D33" s="207"/>
      <c r="E33" s="207"/>
      <c r="F33" s="209" t="s">
        <v>82</v>
      </c>
      <c r="G33" s="209"/>
      <c r="H33" s="209"/>
    </row>
  </sheetData>
  <mergeCells count="10">
    <mergeCell ref="B24:E24"/>
    <mergeCell ref="F24:I24"/>
    <mergeCell ref="J24:J25"/>
    <mergeCell ref="A1:G1"/>
    <mergeCell ref="A2:H2"/>
    <mergeCell ref="A4:H4"/>
    <mergeCell ref="G6:H6"/>
    <mergeCell ref="A20:B20"/>
    <mergeCell ref="B23:J23"/>
    <mergeCell ref="H9:H19"/>
  </mergeCells>
  <printOptions horizontalCentered="1" verticalCentered="1"/>
  <pageMargins left="0.70866141732283505" right="0.70866141732283505" top="0.23622047244094499" bottom="0" header="0.31496062992126" footer="0.31496062992126"/>
  <pageSetup paperSize="9" scale="7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
  <sheetViews>
    <sheetView view="pageBreakPreview" zoomScale="85" zoomScaleNormal="100" zoomScaleSheetLayoutView="85" workbookViewId="0">
      <selection activeCell="N12" sqref="N12:N22"/>
    </sheetView>
  </sheetViews>
  <sheetFormatPr defaultRowHeight="12.75" x14ac:dyDescent="0.2"/>
  <cols>
    <col min="1" max="1" width="8" customWidth="1"/>
    <col min="2" max="2" width="20.5703125" bestFit="1" customWidth="1"/>
    <col min="3" max="3" width="9.7109375" customWidth="1"/>
    <col min="5" max="5" width="9.5703125" customWidth="1"/>
    <col min="6" max="6" width="9.7109375" customWidth="1"/>
    <col min="7" max="7" width="10" customWidth="1"/>
    <col min="8" max="8" width="9.85546875" customWidth="1"/>
    <col min="10" max="10" width="10.7109375" customWidth="1"/>
    <col min="11" max="11" width="8.85546875" customWidth="1"/>
    <col min="12" max="12" width="9.85546875" customWidth="1"/>
    <col min="13" max="13" width="8.85546875" customWidth="1"/>
    <col min="14" max="14" width="11" customWidth="1"/>
  </cols>
  <sheetData>
    <row r="1" spans="1:19" ht="12.75" customHeight="1" x14ac:dyDescent="0.2">
      <c r="D1" s="668"/>
      <c r="E1" s="668"/>
      <c r="F1" s="668"/>
      <c r="G1" s="668"/>
      <c r="H1" s="668"/>
      <c r="I1" s="668"/>
      <c r="L1" s="733" t="s">
        <v>87</v>
      </c>
      <c r="M1" s="733"/>
    </row>
    <row r="2" spans="1:19" ht="15.75" x14ac:dyDescent="0.25">
      <c r="A2" s="665" t="s">
        <v>0</v>
      </c>
      <c r="B2" s="665"/>
      <c r="C2" s="665"/>
      <c r="D2" s="665"/>
      <c r="E2" s="665"/>
      <c r="F2" s="665"/>
      <c r="G2" s="665"/>
      <c r="H2" s="665"/>
      <c r="I2" s="665"/>
      <c r="J2" s="665"/>
      <c r="K2" s="665"/>
      <c r="L2" s="665"/>
      <c r="M2" s="665"/>
    </row>
    <row r="3" spans="1:19" ht="20.25" x14ac:dyDescent="0.3">
      <c r="A3" s="666" t="s">
        <v>651</v>
      </c>
      <c r="B3" s="666"/>
      <c r="C3" s="666"/>
      <c r="D3" s="666"/>
      <c r="E3" s="666"/>
      <c r="F3" s="666"/>
      <c r="G3" s="666"/>
      <c r="H3" s="666"/>
      <c r="I3" s="666"/>
      <c r="J3" s="666"/>
      <c r="K3" s="666"/>
      <c r="L3" s="666"/>
      <c r="M3" s="666"/>
    </row>
    <row r="4" spans="1:19" ht="11.25" customHeight="1" x14ac:dyDescent="0.2"/>
    <row r="5" spans="1:19" ht="15.75" x14ac:dyDescent="0.25">
      <c r="A5" s="665" t="s">
        <v>656</v>
      </c>
      <c r="B5" s="665"/>
      <c r="C5" s="665"/>
      <c r="D5" s="665"/>
      <c r="E5" s="665"/>
      <c r="F5" s="665"/>
      <c r="G5" s="665"/>
      <c r="H5" s="665"/>
      <c r="I5" s="665"/>
      <c r="J5" s="665"/>
      <c r="K5" s="665"/>
      <c r="L5" s="665"/>
      <c r="M5" s="665"/>
    </row>
    <row r="7" spans="1:19" x14ac:dyDescent="0.2">
      <c r="A7" s="671" t="s">
        <v>873</v>
      </c>
      <c r="B7" s="671"/>
      <c r="K7" s="108"/>
      <c r="L7" s="736" t="s">
        <v>820</v>
      </c>
      <c r="M7" s="736"/>
      <c r="N7" s="736"/>
    </row>
    <row r="8" spans="1:19" x14ac:dyDescent="0.2">
      <c r="A8" s="31"/>
      <c r="B8" s="31"/>
      <c r="K8" s="100"/>
      <c r="L8" s="125"/>
      <c r="M8" s="132"/>
      <c r="N8" s="125"/>
    </row>
    <row r="9" spans="1:19" ht="15.75" customHeight="1" x14ac:dyDescent="0.2">
      <c r="A9" s="737" t="s">
        <v>1</v>
      </c>
      <c r="B9" s="737" t="s">
        <v>2</v>
      </c>
      <c r="C9" s="635" t="s">
        <v>3</v>
      </c>
      <c r="D9" s="635"/>
      <c r="E9" s="635"/>
      <c r="F9" s="632"/>
      <c r="G9" s="735"/>
      <c r="H9" s="636" t="s">
        <v>101</v>
      </c>
      <c r="I9" s="636"/>
      <c r="J9" s="636"/>
      <c r="K9" s="636"/>
      <c r="L9" s="636"/>
      <c r="M9" s="737" t="s">
        <v>134</v>
      </c>
      <c r="N9" s="650" t="s">
        <v>135</v>
      </c>
    </row>
    <row r="10" spans="1:19" ht="38.25" x14ac:dyDescent="0.2">
      <c r="A10" s="738"/>
      <c r="B10" s="738"/>
      <c r="C10" s="5" t="s">
        <v>4</v>
      </c>
      <c r="D10" s="5" t="s">
        <v>5</v>
      </c>
      <c r="E10" s="5" t="s">
        <v>364</v>
      </c>
      <c r="F10" s="7" t="s">
        <v>99</v>
      </c>
      <c r="G10" s="6" t="s">
        <v>365</v>
      </c>
      <c r="H10" s="5" t="s">
        <v>4</v>
      </c>
      <c r="I10" s="5" t="s">
        <v>5</v>
      </c>
      <c r="J10" s="5" t="s">
        <v>364</v>
      </c>
      <c r="K10" s="7" t="s">
        <v>99</v>
      </c>
      <c r="L10" s="7" t="s">
        <v>366</v>
      </c>
      <c r="M10" s="738"/>
      <c r="N10" s="650"/>
      <c r="R10" s="12"/>
      <c r="S10" s="12"/>
    </row>
    <row r="11" spans="1:19" s="14" customFormat="1" x14ac:dyDescent="0.2">
      <c r="A11" s="5">
        <v>1</v>
      </c>
      <c r="B11" s="5">
        <v>2</v>
      </c>
      <c r="C11" s="5">
        <v>3</v>
      </c>
      <c r="D11" s="5">
        <v>4</v>
      </c>
      <c r="E11" s="5">
        <v>5</v>
      </c>
      <c r="F11" s="5">
        <v>6</v>
      </c>
      <c r="G11" s="5">
        <v>7</v>
      </c>
      <c r="H11" s="5">
        <v>8</v>
      </c>
      <c r="I11" s="5">
        <v>9</v>
      </c>
      <c r="J11" s="5">
        <v>10</v>
      </c>
      <c r="K11" s="5">
        <v>11</v>
      </c>
      <c r="L11" s="5">
        <v>12</v>
      </c>
      <c r="M11" s="5">
        <v>13</v>
      </c>
      <c r="N11" s="5">
        <v>14</v>
      </c>
    </row>
    <row r="12" spans="1:19" x14ac:dyDescent="0.2">
      <c r="A12" s="8">
        <v>1</v>
      </c>
      <c r="B12" s="9" t="s">
        <v>862</v>
      </c>
      <c r="C12" s="8">
        <v>586</v>
      </c>
      <c r="D12" s="8">
        <v>707</v>
      </c>
      <c r="E12" s="8">
        <v>25</v>
      </c>
      <c r="F12" s="448">
        <v>0</v>
      </c>
      <c r="G12" s="8">
        <f>F12+E12+D12+C12</f>
        <v>1318</v>
      </c>
      <c r="H12" s="8">
        <v>586</v>
      </c>
      <c r="I12" s="8">
        <v>707</v>
      </c>
      <c r="J12" s="8">
        <v>25</v>
      </c>
      <c r="K12" s="8">
        <v>0</v>
      </c>
      <c r="L12" s="8">
        <f>K12+J12+I12+H12</f>
        <v>1318</v>
      </c>
      <c r="M12" s="8">
        <f>G12-L12</f>
        <v>0</v>
      </c>
      <c r="N12" s="739" t="s">
        <v>943</v>
      </c>
    </row>
    <row r="13" spans="1:19" x14ac:dyDescent="0.2">
      <c r="A13" s="8">
        <v>2</v>
      </c>
      <c r="B13" s="9" t="s">
        <v>863</v>
      </c>
      <c r="C13" s="8">
        <v>465</v>
      </c>
      <c r="D13" s="8">
        <v>174</v>
      </c>
      <c r="E13" s="8">
        <v>20</v>
      </c>
      <c r="F13" s="448">
        <v>0</v>
      </c>
      <c r="G13" s="8">
        <f t="shared" ref="G13:G22" si="0">F13+E13+D13+C13</f>
        <v>659</v>
      </c>
      <c r="H13" s="8">
        <v>465</v>
      </c>
      <c r="I13" s="8">
        <v>174</v>
      </c>
      <c r="J13" s="8">
        <v>20</v>
      </c>
      <c r="K13" s="8">
        <v>0</v>
      </c>
      <c r="L13" s="8">
        <f t="shared" ref="L13:L22" si="1">K13+J13+I13+H13</f>
        <v>659</v>
      </c>
      <c r="M13" s="8">
        <f t="shared" ref="M13:M22" si="2">G13-L13</f>
        <v>0</v>
      </c>
      <c r="N13" s="740"/>
    </row>
    <row r="14" spans="1:19" x14ac:dyDescent="0.2">
      <c r="A14" s="8">
        <v>3</v>
      </c>
      <c r="B14" s="9" t="s">
        <v>864</v>
      </c>
      <c r="C14" s="439">
        <v>503</v>
      </c>
      <c r="D14" s="8">
        <v>492</v>
      </c>
      <c r="E14" s="8">
        <v>65</v>
      </c>
      <c r="F14" s="448">
        <v>0</v>
      </c>
      <c r="G14" s="8">
        <f t="shared" si="0"/>
        <v>1060</v>
      </c>
      <c r="H14" s="8">
        <v>503</v>
      </c>
      <c r="I14" s="8">
        <v>490</v>
      </c>
      <c r="J14" s="8">
        <v>8</v>
      </c>
      <c r="K14" s="8">
        <v>0</v>
      </c>
      <c r="L14" s="8">
        <f t="shared" si="1"/>
        <v>1001</v>
      </c>
      <c r="M14" s="8">
        <f t="shared" si="2"/>
        <v>59</v>
      </c>
      <c r="N14" s="740"/>
    </row>
    <row r="15" spans="1:19" x14ac:dyDescent="0.2">
      <c r="A15" s="8">
        <v>4</v>
      </c>
      <c r="B15" s="9" t="s">
        <v>865</v>
      </c>
      <c r="C15" s="8">
        <v>244</v>
      </c>
      <c r="D15" s="8">
        <v>218</v>
      </c>
      <c r="E15" s="8">
        <v>71</v>
      </c>
      <c r="F15" s="448">
        <v>0</v>
      </c>
      <c r="G15" s="8">
        <f t="shared" si="0"/>
        <v>533</v>
      </c>
      <c r="H15" s="8">
        <v>243</v>
      </c>
      <c r="I15" s="8">
        <v>218</v>
      </c>
      <c r="J15" s="8">
        <v>71</v>
      </c>
      <c r="K15" s="8">
        <v>0</v>
      </c>
      <c r="L15" s="8">
        <f t="shared" si="1"/>
        <v>532</v>
      </c>
      <c r="M15" s="8">
        <f>G15-L15</f>
        <v>1</v>
      </c>
      <c r="N15" s="740"/>
    </row>
    <row r="16" spans="1:19" x14ac:dyDescent="0.2">
      <c r="A16" s="8">
        <v>5</v>
      </c>
      <c r="B16" s="9" t="s">
        <v>866</v>
      </c>
      <c r="C16" s="8">
        <f>564-42</f>
        <v>522</v>
      </c>
      <c r="D16" s="8">
        <f>133+42</f>
        <v>175</v>
      </c>
      <c r="E16" s="8">
        <v>119</v>
      </c>
      <c r="F16" s="448">
        <v>0</v>
      </c>
      <c r="G16" s="8">
        <f t="shared" si="0"/>
        <v>816</v>
      </c>
      <c r="H16" s="8">
        <v>521</v>
      </c>
      <c r="I16" s="8">
        <v>131</v>
      </c>
      <c r="J16" s="8">
        <v>67</v>
      </c>
      <c r="K16" s="8">
        <v>0</v>
      </c>
      <c r="L16" s="8">
        <f t="shared" si="1"/>
        <v>719</v>
      </c>
      <c r="M16" s="8">
        <f t="shared" si="2"/>
        <v>97</v>
      </c>
      <c r="N16" s="740"/>
    </row>
    <row r="17" spans="1:17" s="285" customFormat="1" x14ac:dyDescent="0.2">
      <c r="A17" s="459">
        <v>6</v>
      </c>
      <c r="B17" s="205" t="s">
        <v>867</v>
      </c>
      <c r="C17" s="459">
        <v>344</v>
      </c>
      <c r="D17" s="459">
        <f>76+17</f>
        <v>93</v>
      </c>
      <c r="E17" s="459">
        <v>7</v>
      </c>
      <c r="F17" s="538">
        <v>0</v>
      </c>
      <c r="G17" s="8">
        <f t="shared" si="0"/>
        <v>444</v>
      </c>
      <c r="H17" s="459">
        <v>342</v>
      </c>
      <c r="I17" s="459">
        <v>76</v>
      </c>
      <c r="J17" s="459">
        <v>7</v>
      </c>
      <c r="K17" s="459">
        <v>0</v>
      </c>
      <c r="L17" s="459">
        <f>K17+J17+I17+H17</f>
        <v>425</v>
      </c>
      <c r="M17" s="459">
        <f t="shared" si="2"/>
        <v>19</v>
      </c>
      <c r="N17" s="740"/>
    </row>
    <row r="18" spans="1:17" x14ac:dyDescent="0.2">
      <c r="A18" s="8">
        <v>7</v>
      </c>
      <c r="B18" s="9" t="s">
        <v>868</v>
      </c>
      <c r="C18" s="8">
        <v>373</v>
      </c>
      <c r="D18" s="8">
        <v>76</v>
      </c>
      <c r="E18" s="8">
        <v>3</v>
      </c>
      <c r="F18" s="448">
        <v>0</v>
      </c>
      <c r="G18" s="8">
        <f t="shared" si="0"/>
        <v>452</v>
      </c>
      <c r="H18" s="8">
        <v>373</v>
      </c>
      <c r="I18" s="8">
        <v>76</v>
      </c>
      <c r="J18" s="8">
        <v>3</v>
      </c>
      <c r="K18" s="8">
        <v>0</v>
      </c>
      <c r="L18" s="8">
        <f t="shared" si="1"/>
        <v>452</v>
      </c>
      <c r="M18" s="8">
        <f t="shared" si="2"/>
        <v>0</v>
      </c>
      <c r="N18" s="740"/>
    </row>
    <row r="19" spans="1:17" x14ac:dyDescent="0.2">
      <c r="A19" s="8">
        <v>8</v>
      </c>
      <c r="B19" s="9" t="s">
        <v>869</v>
      </c>
      <c r="C19" s="8">
        <v>423</v>
      </c>
      <c r="D19" s="8">
        <v>159</v>
      </c>
      <c r="E19" s="8">
        <v>20</v>
      </c>
      <c r="F19" s="448">
        <v>0</v>
      </c>
      <c r="G19" s="8">
        <f t="shared" si="0"/>
        <v>602</v>
      </c>
      <c r="H19" s="8">
        <v>423</v>
      </c>
      <c r="I19" s="8">
        <v>159</v>
      </c>
      <c r="J19" s="8">
        <v>14</v>
      </c>
      <c r="K19" s="8">
        <v>0</v>
      </c>
      <c r="L19" s="8">
        <f>K19+J19+I19+H19</f>
        <v>596</v>
      </c>
      <c r="M19" s="8">
        <f t="shared" si="2"/>
        <v>6</v>
      </c>
      <c r="N19" s="740"/>
    </row>
    <row r="20" spans="1:17" x14ac:dyDescent="0.2">
      <c r="A20" s="328">
        <v>9</v>
      </c>
      <c r="B20" s="9" t="s">
        <v>870</v>
      </c>
      <c r="C20" s="8">
        <v>1055</v>
      </c>
      <c r="D20" s="8">
        <v>180</v>
      </c>
      <c r="E20" s="8">
        <v>125</v>
      </c>
      <c r="F20" s="448">
        <v>0</v>
      </c>
      <c r="G20" s="8">
        <f t="shared" si="0"/>
        <v>1360</v>
      </c>
      <c r="H20" s="8">
        <v>1047</v>
      </c>
      <c r="I20" s="8">
        <v>179</v>
      </c>
      <c r="J20" s="8">
        <v>125</v>
      </c>
      <c r="K20" s="8">
        <v>0</v>
      </c>
      <c r="L20" s="8">
        <f t="shared" si="1"/>
        <v>1351</v>
      </c>
      <c r="M20" s="8">
        <f t="shared" si="2"/>
        <v>9</v>
      </c>
      <c r="N20" s="740"/>
    </row>
    <row r="21" spans="1:17" x14ac:dyDescent="0.2">
      <c r="A21" s="8">
        <v>10</v>
      </c>
      <c r="B21" s="9" t="s">
        <v>871</v>
      </c>
      <c r="C21" s="8">
        <v>374</v>
      </c>
      <c r="D21" s="8">
        <f>104+2</f>
        <v>106</v>
      </c>
      <c r="E21" s="8">
        <v>45</v>
      </c>
      <c r="F21" s="448">
        <v>0</v>
      </c>
      <c r="G21" s="8">
        <f t="shared" si="0"/>
        <v>525</v>
      </c>
      <c r="H21" s="8">
        <v>374</v>
      </c>
      <c r="I21" s="8">
        <v>104</v>
      </c>
      <c r="J21" s="8">
        <v>10</v>
      </c>
      <c r="K21" s="8">
        <v>0</v>
      </c>
      <c r="L21" s="8">
        <f t="shared" si="1"/>
        <v>488</v>
      </c>
      <c r="M21" s="8">
        <f t="shared" si="2"/>
        <v>37</v>
      </c>
      <c r="N21" s="740"/>
    </row>
    <row r="22" spans="1:17" x14ac:dyDescent="0.2">
      <c r="A22" s="8">
        <v>11</v>
      </c>
      <c r="B22" s="9" t="s">
        <v>872</v>
      </c>
      <c r="C22" s="8">
        <v>547</v>
      </c>
      <c r="D22" s="8">
        <v>111</v>
      </c>
      <c r="E22" s="8">
        <v>9</v>
      </c>
      <c r="F22" s="448">
        <v>0</v>
      </c>
      <c r="G22" s="8">
        <f t="shared" si="0"/>
        <v>667</v>
      </c>
      <c r="H22" s="8">
        <v>546</v>
      </c>
      <c r="I22" s="8">
        <v>111</v>
      </c>
      <c r="J22" s="8">
        <v>9</v>
      </c>
      <c r="K22" s="8">
        <v>0</v>
      </c>
      <c r="L22" s="8">
        <f t="shared" si="1"/>
        <v>666</v>
      </c>
      <c r="M22" s="8">
        <f t="shared" si="2"/>
        <v>1</v>
      </c>
      <c r="N22" s="741"/>
    </row>
    <row r="23" spans="1:17" x14ac:dyDescent="0.2">
      <c r="A23" s="3" t="s">
        <v>15</v>
      </c>
      <c r="B23" s="9"/>
      <c r="C23" s="8">
        <f t="shared" ref="C23:L23" si="3">SUM(C12:C22)</f>
        <v>5436</v>
      </c>
      <c r="D23" s="8">
        <f t="shared" si="3"/>
        <v>2491</v>
      </c>
      <c r="E23" s="8">
        <f t="shared" si="3"/>
        <v>509</v>
      </c>
      <c r="F23" s="8">
        <f t="shared" si="3"/>
        <v>0</v>
      </c>
      <c r="G23" s="8">
        <f>SUM(G12:G22)</f>
        <v>8436</v>
      </c>
      <c r="H23" s="8">
        <f t="shared" si="3"/>
        <v>5423</v>
      </c>
      <c r="I23" s="8">
        <f t="shared" si="3"/>
        <v>2425</v>
      </c>
      <c r="J23" s="8">
        <f t="shared" si="3"/>
        <v>359</v>
      </c>
      <c r="K23" s="8">
        <f t="shared" si="3"/>
        <v>0</v>
      </c>
      <c r="L23" s="8">
        <f t="shared" si="3"/>
        <v>8207</v>
      </c>
      <c r="M23" s="8">
        <f>SUM(M12:M22)</f>
        <v>229</v>
      </c>
      <c r="N23" s="9"/>
      <c r="O23" s="458"/>
      <c r="P23" s="458"/>
      <c r="Q23" s="458"/>
    </row>
    <row r="24" spans="1:17" x14ac:dyDescent="0.2">
      <c r="A24" s="11"/>
      <c r="B24" s="12"/>
      <c r="C24" s="12"/>
      <c r="D24" s="12"/>
      <c r="E24" s="12"/>
      <c r="F24" s="12"/>
      <c r="G24" s="12"/>
      <c r="H24" s="12"/>
      <c r="I24" s="12"/>
      <c r="J24" s="12"/>
      <c r="K24" s="12"/>
      <c r="L24" s="12"/>
      <c r="M24" s="12"/>
    </row>
    <row r="25" spans="1:17" ht="15" customHeight="1" x14ac:dyDescent="0.2">
      <c r="A25" s="10" t="s">
        <v>6</v>
      </c>
    </row>
    <row r="26" spans="1:17" x14ac:dyDescent="0.2">
      <c r="A26" t="s">
        <v>7</v>
      </c>
    </row>
    <row r="27" spans="1:17" x14ac:dyDescent="0.2">
      <c r="A27" t="s">
        <v>8</v>
      </c>
      <c r="J27" s="11" t="s">
        <v>9</v>
      </c>
      <c r="K27" s="11"/>
      <c r="L27" s="11" t="s">
        <v>9</v>
      </c>
    </row>
    <row r="28" spans="1:17" x14ac:dyDescent="0.2">
      <c r="A28" s="15" t="s">
        <v>438</v>
      </c>
      <c r="J28" s="11"/>
      <c r="K28" s="11"/>
      <c r="L28" s="11"/>
    </row>
    <row r="29" spans="1:17" x14ac:dyDescent="0.2">
      <c r="C29" s="15" t="s">
        <v>439</v>
      </c>
      <c r="E29" s="12"/>
      <c r="F29" s="12"/>
      <c r="G29" s="12"/>
      <c r="H29" s="12"/>
      <c r="I29" s="12"/>
      <c r="J29" s="12"/>
      <c r="K29" s="12"/>
      <c r="L29" s="12"/>
      <c r="M29" s="12"/>
      <c r="Q29">
        <f>13+2+150+64</f>
        <v>229</v>
      </c>
    </row>
    <row r="30" spans="1:17" x14ac:dyDescent="0.2">
      <c r="C30" s="347"/>
      <c r="E30" s="12"/>
      <c r="F30" s="12"/>
      <c r="G30" s="12"/>
      <c r="H30" s="12"/>
      <c r="I30" s="12"/>
      <c r="J30" s="12"/>
      <c r="K30" s="12"/>
      <c r="L30" s="12"/>
      <c r="M30" s="12"/>
    </row>
    <row r="31" spans="1:17" x14ac:dyDescent="0.2">
      <c r="C31" s="347"/>
      <c r="E31" s="12"/>
      <c r="F31" s="12"/>
      <c r="G31" s="12"/>
      <c r="H31" s="12"/>
      <c r="I31" s="12"/>
      <c r="J31" s="12"/>
      <c r="K31" s="12"/>
      <c r="L31" s="12"/>
      <c r="M31" s="12"/>
    </row>
    <row r="32" spans="1:17" x14ac:dyDescent="0.2">
      <c r="C32" s="15"/>
      <c r="E32" s="12"/>
      <c r="F32" s="12"/>
      <c r="G32" s="12"/>
      <c r="H32" s="12"/>
      <c r="I32" s="12"/>
      <c r="J32" s="12"/>
      <c r="K32" s="12"/>
      <c r="L32" s="12"/>
      <c r="M32" s="12"/>
    </row>
    <row r="33" spans="1:15" ht="15.6" customHeight="1" x14ac:dyDescent="0.25">
      <c r="A33" s="13" t="s">
        <v>10</v>
      </c>
      <c r="B33" s="13"/>
      <c r="C33" s="13"/>
      <c r="D33" s="13"/>
      <c r="E33" s="13"/>
      <c r="F33" s="13"/>
      <c r="G33" s="13"/>
      <c r="J33" s="14"/>
      <c r="K33" s="388"/>
      <c r="L33" s="388"/>
      <c r="M33" s="388"/>
      <c r="N33" s="368" t="s">
        <v>11</v>
      </c>
      <c r="O33" s="388"/>
    </row>
    <row r="34" spans="1:15" ht="15.6" customHeight="1" x14ac:dyDescent="0.2">
      <c r="A34" s="388"/>
      <c r="B34" s="388"/>
      <c r="C34" s="388"/>
      <c r="D34" s="388"/>
      <c r="E34" s="388"/>
      <c r="F34" s="388"/>
      <c r="G34" s="388"/>
      <c r="H34" s="388"/>
      <c r="I34" s="388"/>
      <c r="J34" s="388"/>
      <c r="K34" s="388"/>
      <c r="L34" s="388"/>
      <c r="M34" s="388"/>
      <c r="N34" s="368" t="s">
        <v>877</v>
      </c>
    </row>
    <row r="35" spans="1:15" ht="15.75" customHeight="1" x14ac:dyDescent="0.2">
      <c r="A35" s="388"/>
      <c r="B35" s="388"/>
      <c r="C35" s="388"/>
      <c r="D35" s="388"/>
      <c r="E35" s="388"/>
      <c r="F35" s="388"/>
      <c r="G35" s="388"/>
      <c r="H35" s="388"/>
      <c r="I35" s="388"/>
      <c r="J35" s="388"/>
      <c r="K35" s="388"/>
      <c r="L35" s="388"/>
      <c r="M35" s="388"/>
      <c r="N35" s="368" t="s">
        <v>878</v>
      </c>
    </row>
    <row r="36" spans="1:15" x14ac:dyDescent="0.2">
      <c r="A36" s="389"/>
      <c r="B36" s="389"/>
      <c r="C36" s="389"/>
      <c r="D36" s="389"/>
      <c r="E36" s="389"/>
      <c r="F36" s="389"/>
      <c r="G36" s="389"/>
      <c r="H36" s="389"/>
      <c r="I36" s="389"/>
      <c r="J36" s="35" t="s">
        <v>82</v>
      </c>
      <c r="K36" s="35"/>
      <c r="L36" s="35"/>
      <c r="M36" s="35"/>
      <c r="N36" s="35"/>
    </row>
    <row r="37" spans="1:15" x14ac:dyDescent="0.2">
      <c r="A37" s="734"/>
      <c r="B37" s="734"/>
      <c r="C37" s="734"/>
      <c r="D37" s="734"/>
      <c r="E37" s="734"/>
      <c r="F37" s="734"/>
      <c r="G37" s="734"/>
      <c r="H37" s="734"/>
      <c r="I37" s="734"/>
      <c r="J37" s="734"/>
      <c r="K37" s="734"/>
      <c r="L37" s="734"/>
      <c r="M37" s="734"/>
    </row>
  </sheetData>
  <mergeCells count="15">
    <mergeCell ref="A37:M37"/>
    <mergeCell ref="H9:L9"/>
    <mergeCell ref="C9:G9"/>
    <mergeCell ref="N9:N10"/>
    <mergeCell ref="L7:N7"/>
    <mergeCell ref="A7:B7"/>
    <mergeCell ref="M9:M10"/>
    <mergeCell ref="B9:B10"/>
    <mergeCell ref="A9:A10"/>
    <mergeCell ref="N12:N22"/>
    <mergeCell ref="D1:I1"/>
    <mergeCell ref="A5:M5"/>
    <mergeCell ref="A3:M3"/>
    <mergeCell ref="A2:M2"/>
    <mergeCell ref="L1:M1"/>
  </mergeCells>
  <phoneticPr fontId="0" type="noConversion"/>
  <printOptions horizontalCentered="1" verticalCentered="1"/>
  <pageMargins left="0.70866141732283505" right="0.70866141732283505" top="0.23622047244094499" bottom="0" header="0.31496062992126" footer="0.31496062992126"/>
  <pageSetup paperSize="9" scale="9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
  <sheetViews>
    <sheetView view="pageBreakPreview" topLeftCell="A4" zoomScale="90" zoomScaleNormal="100" zoomScaleSheetLayoutView="90" workbookViewId="0">
      <selection activeCell="O26" sqref="O26"/>
    </sheetView>
  </sheetViews>
  <sheetFormatPr defaultRowHeight="12.75" x14ac:dyDescent="0.2"/>
  <cols>
    <col min="1" max="1" width="7.5703125" customWidth="1"/>
    <col min="2" max="2" width="20.5703125" bestFit="1" customWidth="1"/>
    <col min="3" max="3" width="9.7109375" customWidth="1"/>
    <col min="5" max="5" width="9.5703125" customWidth="1"/>
    <col min="6" max="6" width="7.5703125" customWidth="1"/>
    <col min="7" max="7" width="8.42578125" customWidth="1"/>
    <col min="8" max="8" width="10.5703125" customWidth="1"/>
    <col min="9" max="9" width="9.85546875" customWidth="1"/>
    <col min="12" max="12" width="7.5703125" customWidth="1"/>
    <col min="13" max="13" width="12.28515625" customWidth="1"/>
    <col min="14" max="14" width="15.85546875" customWidth="1"/>
  </cols>
  <sheetData>
    <row r="1" spans="1:19" ht="12.75" customHeight="1" x14ac:dyDescent="0.2">
      <c r="D1" s="668"/>
      <c r="E1" s="668"/>
      <c r="F1" s="668"/>
      <c r="G1" s="668"/>
      <c r="H1" s="668"/>
      <c r="I1" s="668"/>
      <c r="J1" s="668"/>
      <c r="K1" s="1"/>
      <c r="M1" s="102" t="s">
        <v>88</v>
      </c>
    </row>
    <row r="2" spans="1:19" ht="15" x14ac:dyDescent="0.2">
      <c r="A2" s="742" t="s">
        <v>0</v>
      </c>
      <c r="B2" s="742"/>
      <c r="C2" s="742"/>
      <c r="D2" s="742"/>
      <c r="E2" s="742"/>
      <c r="F2" s="742"/>
      <c r="G2" s="742"/>
      <c r="H2" s="742"/>
      <c r="I2" s="742"/>
      <c r="J2" s="742"/>
      <c r="K2" s="742"/>
      <c r="L2" s="742"/>
      <c r="M2" s="742"/>
      <c r="N2" s="742"/>
    </row>
    <row r="3" spans="1:19" ht="20.25" x14ac:dyDescent="0.3">
      <c r="A3" s="666" t="s">
        <v>651</v>
      </c>
      <c r="B3" s="666"/>
      <c r="C3" s="666"/>
      <c r="D3" s="666"/>
      <c r="E3" s="666"/>
      <c r="F3" s="666"/>
      <c r="G3" s="666"/>
      <c r="H3" s="666"/>
      <c r="I3" s="666"/>
      <c r="J3" s="666"/>
      <c r="K3" s="666"/>
      <c r="L3" s="666"/>
      <c r="M3" s="666"/>
      <c r="N3" s="666"/>
    </row>
    <row r="4" spans="1:19" ht="11.25" customHeight="1" x14ac:dyDescent="0.2"/>
    <row r="5" spans="1:19" ht="15.75" x14ac:dyDescent="0.25">
      <c r="A5" s="667" t="s">
        <v>657</v>
      </c>
      <c r="B5" s="667"/>
      <c r="C5" s="667"/>
      <c r="D5" s="667"/>
      <c r="E5" s="667"/>
      <c r="F5" s="667"/>
      <c r="G5" s="667"/>
      <c r="H5" s="667"/>
      <c r="I5" s="667"/>
      <c r="J5" s="667"/>
      <c r="K5" s="667"/>
      <c r="L5" s="667"/>
      <c r="M5" s="667"/>
      <c r="N5" s="667"/>
    </row>
    <row r="7" spans="1:19" x14ac:dyDescent="0.2">
      <c r="A7" s="671" t="s">
        <v>873</v>
      </c>
      <c r="B7" s="671"/>
    </row>
    <row r="8" spans="1:19" ht="15.75" customHeight="1" x14ac:dyDescent="0.2">
      <c r="A8" s="31"/>
      <c r="B8" s="31"/>
      <c r="L8" s="736" t="s">
        <v>820</v>
      </c>
      <c r="M8" s="736"/>
      <c r="N8" s="736"/>
    </row>
    <row r="9" spans="1:19" x14ac:dyDescent="0.2">
      <c r="A9" s="737" t="s">
        <v>1</v>
      </c>
      <c r="B9" s="737" t="s">
        <v>2</v>
      </c>
      <c r="C9" s="658" t="s">
        <v>3</v>
      </c>
      <c r="D9" s="743"/>
      <c r="E9" s="743"/>
      <c r="F9" s="743"/>
      <c r="G9" s="659"/>
      <c r="H9" s="658" t="s">
        <v>101</v>
      </c>
      <c r="I9" s="743"/>
      <c r="J9" s="743"/>
      <c r="K9" s="743"/>
      <c r="L9" s="659"/>
      <c r="M9" s="737" t="s">
        <v>134</v>
      </c>
      <c r="N9" s="737" t="s">
        <v>135</v>
      </c>
      <c r="R9" s="9"/>
      <c r="S9" s="12"/>
    </row>
    <row r="10" spans="1:19" s="14" customFormat="1" ht="51" x14ac:dyDescent="0.2">
      <c r="A10" s="738"/>
      <c r="B10" s="738"/>
      <c r="C10" s="338" t="s">
        <v>4</v>
      </c>
      <c r="D10" s="338" t="s">
        <v>5</v>
      </c>
      <c r="E10" s="338" t="s">
        <v>364</v>
      </c>
      <c r="F10" s="338" t="s">
        <v>99</v>
      </c>
      <c r="G10" s="338" t="s">
        <v>207</v>
      </c>
      <c r="H10" s="338" t="s">
        <v>4</v>
      </c>
      <c r="I10" s="338" t="s">
        <v>5</v>
      </c>
      <c r="J10" s="338" t="s">
        <v>364</v>
      </c>
      <c r="K10" s="338" t="s">
        <v>99</v>
      </c>
      <c r="L10" s="338" t="s">
        <v>206</v>
      </c>
      <c r="M10" s="738"/>
      <c r="N10" s="738"/>
    </row>
    <row r="11" spans="1:19" x14ac:dyDescent="0.2">
      <c r="A11" s="5">
        <v>1</v>
      </c>
      <c r="B11" s="5">
        <v>2</v>
      </c>
      <c r="C11" s="338">
        <v>3</v>
      </c>
      <c r="D11" s="338">
        <v>4</v>
      </c>
      <c r="E11" s="338">
        <v>5</v>
      </c>
      <c r="F11" s="338">
        <v>6</v>
      </c>
      <c r="G11" s="338">
        <v>7</v>
      </c>
      <c r="H11" s="338">
        <v>8</v>
      </c>
      <c r="I11" s="338">
        <v>9</v>
      </c>
      <c r="J11" s="338">
        <v>10</v>
      </c>
      <c r="K11" s="338">
        <v>11</v>
      </c>
      <c r="L11" s="338">
        <v>12</v>
      </c>
      <c r="M11" s="338">
        <v>13</v>
      </c>
      <c r="N11" s="338">
        <v>14</v>
      </c>
    </row>
    <row r="12" spans="1:19" x14ac:dyDescent="0.2">
      <c r="A12" s="8">
        <v>1</v>
      </c>
      <c r="B12" s="9" t="s">
        <v>862</v>
      </c>
      <c r="C12" s="8">
        <v>5</v>
      </c>
      <c r="D12" s="8">
        <v>0</v>
      </c>
      <c r="E12" s="8">
        <v>0</v>
      </c>
      <c r="F12" s="8">
        <v>0</v>
      </c>
      <c r="G12" s="8">
        <f>SUM(C12:F12)</f>
        <v>5</v>
      </c>
      <c r="H12" s="8">
        <v>5</v>
      </c>
      <c r="I12" s="8">
        <v>0</v>
      </c>
      <c r="J12" s="8">
        <v>0</v>
      </c>
      <c r="K12" s="8">
        <v>0</v>
      </c>
      <c r="L12" s="8">
        <f>SUM(H12:K12)</f>
        <v>5</v>
      </c>
      <c r="M12" s="8">
        <f>G12-L12</f>
        <v>0</v>
      </c>
      <c r="N12" s="9"/>
    </row>
    <row r="13" spans="1:19" x14ac:dyDescent="0.2">
      <c r="A13" s="8">
        <v>2</v>
      </c>
      <c r="B13" s="9" t="s">
        <v>863</v>
      </c>
      <c r="C13" s="8">
        <v>1</v>
      </c>
      <c r="D13" s="8">
        <v>1</v>
      </c>
      <c r="E13" s="8">
        <v>0</v>
      </c>
      <c r="F13" s="8">
        <v>0</v>
      </c>
      <c r="G13" s="8">
        <f t="shared" ref="G13:G22" si="0">SUM(C13:F13)</f>
        <v>2</v>
      </c>
      <c r="H13" s="8">
        <v>1</v>
      </c>
      <c r="I13" s="8">
        <v>1</v>
      </c>
      <c r="J13" s="8">
        <v>0</v>
      </c>
      <c r="K13" s="8">
        <v>0</v>
      </c>
      <c r="L13" s="8">
        <f t="shared" ref="L13:L22" si="1">SUM(H13:K13)</f>
        <v>2</v>
      </c>
      <c r="M13" s="8">
        <f t="shared" ref="M13:M22" si="2">G13-L13</f>
        <v>0</v>
      </c>
      <c r="N13" s="9"/>
    </row>
    <row r="14" spans="1:19" x14ac:dyDescent="0.2">
      <c r="A14" s="8">
        <v>3</v>
      </c>
      <c r="B14" s="9" t="s">
        <v>864</v>
      </c>
      <c r="C14" s="8">
        <v>3</v>
      </c>
      <c r="D14" s="8">
        <v>0</v>
      </c>
      <c r="E14" s="8">
        <v>0</v>
      </c>
      <c r="F14" s="8">
        <v>0</v>
      </c>
      <c r="G14" s="8">
        <f t="shared" si="0"/>
        <v>3</v>
      </c>
      <c r="H14" s="8">
        <v>3</v>
      </c>
      <c r="I14" s="8">
        <v>0</v>
      </c>
      <c r="J14" s="8">
        <v>0</v>
      </c>
      <c r="K14" s="8">
        <v>0</v>
      </c>
      <c r="L14" s="8">
        <f t="shared" si="1"/>
        <v>3</v>
      </c>
      <c r="M14" s="8">
        <f>G14-L14</f>
        <v>0</v>
      </c>
      <c r="N14" s="9"/>
    </row>
    <row r="15" spans="1:19" x14ac:dyDescent="0.2">
      <c r="A15" s="8">
        <v>4</v>
      </c>
      <c r="B15" s="9" t="s">
        <v>865</v>
      </c>
      <c r="C15" s="8">
        <v>0</v>
      </c>
      <c r="D15" s="8">
        <v>0</v>
      </c>
      <c r="E15" s="8">
        <v>0</v>
      </c>
      <c r="F15" s="8">
        <v>0</v>
      </c>
      <c r="G15" s="8">
        <f t="shared" si="0"/>
        <v>0</v>
      </c>
      <c r="H15" s="8">
        <v>0</v>
      </c>
      <c r="I15" s="8">
        <v>0</v>
      </c>
      <c r="J15" s="8">
        <v>0</v>
      </c>
      <c r="K15" s="8">
        <v>0</v>
      </c>
      <c r="L15" s="8">
        <f t="shared" si="1"/>
        <v>0</v>
      </c>
      <c r="M15" s="8">
        <f t="shared" si="2"/>
        <v>0</v>
      </c>
      <c r="N15" s="9"/>
    </row>
    <row r="16" spans="1:19" x14ac:dyDescent="0.2">
      <c r="A16" s="8">
        <v>5</v>
      </c>
      <c r="B16" s="9" t="s">
        <v>866</v>
      </c>
      <c r="C16" s="8">
        <v>1</v>
      </c>
      <c r="D16" s="8">
        <v>0</v>
      </c>
      <c r="E16" s="8">
        <v>0</v>
      </c>
      <c r="F16" s="8">
        <v>0</v>
      </c>
      <c r="G16" s="8">
        <f t="shared" si="0"/>
        <v>1</v>
      </c>
      <c r="H16" s="8">
        <v>1</v>
      </c>
      <c r="I16" s="8">
        <v>0</v>
      </c>
      <c r="J16" s="8">
        <v>0</v>
      </c>
      <c r="K16" s="8">
        <v>0</v>
      </c>
      <c r="L16" s="8">
        <f t="shared" si="1"/>
        <v>1</v>
      </c>
      <c r="M16" s="8">
        <f t="shared" si="2"/>
        <v>0</v>
      </c>
      <c r="N16" s="9"/>
    </row>
    <row r="17" spans="1:15" x14ac:dyDescent="0.2">
      <c r="A17" s="8">
        <v>6</v>
      </c>
      <c r="B17" s="9" t="s">
        <v>867</v>
      </c>
      <c r="C17" s="8">
        <v>0</v>
      </c>
      <c r="D17" s="8">
        <v>2</v>
      </c>
      <c r="E17" s="8">
        <v>0</v>
      </c>
      <c r="F17" s="8">
        <v>0</v>
      </c>
      <c r="G17" s="8">
        <f t="shared" si="0"/>
        <v>2</v>
      </c>
      <c r="H17" s="8">
        <v>0</v>
      </c>
      <c r="I17" s="8">
        <v>2</v>
      </c>
      <c r="J17" s="8">
        <v>0</v>
      </c>
      <c r="K17" s="8">
        <v>0</v>
      </c>
      <c r="L17" s="8">
        <f t="shared" si="1"/>
        <v>2</v>
      </c>
      <c r="M17" s="8">
        <f t="shared" si="2"/>
        <v>0</v>
      </c>
      <c r="N17" s="9"/>
    </row>
    <row r="18" spans="1:15" x14ac:dyDescent="0.2">
      <c r="A18" s="8">
        <v>7</v>
      </c>
      <c r="B18" s="9" t="s">
        <v>868</v>
      </c>
      <c r="C18" s="8">
        <v>0</v>
      </c>
      <c r="D18" s="8">
        <v>0</v>
      </c>
      <c r="E18" s="8">
        <v>0</v>
      </c>
      <c r="F18" s="8">
        <v>0</v>
      </c>
      <c r="G18" s="8">
        <f t="shared" si="0"/>
        <v>0</v>
      </c>
      <c r="H18" s="8">
        <v>0</v>
      </c>
      <c r="I18" s="8">
        <v>0</v>
      </c>
      <c r="J18" s="8">
        <v>0</v>
      </c>
      <c r="K18" s="8">
        <v>0</v>
      </c>
      <c r="L18" s="8">
        <f t="shared" si="1"/>
        <v>0</v>
      </c>
      <c r="M18" s="8">
        <f t="shared" si="2"/>
        <v>0</v>
      </c>
      <c r="N18" s="9"/>
    </row>
    <row r="19" spans="1:15" x14ac:dyDescent="0.2">
      <c r="A19" s="8">
        <v>8</v>
      </c>
      <c r="B19" s="9" t="s">
        <v>869</v>
      </c>
      <c r="C19" s="8">
        <v>0</v>
      </c>
      <c r="D19" s="8">
        <v>14</v>
      </c>
      <c r="E19" s="8">
        <v>0</v>
      </c>
      <c r="F19" s="8">
        <v>0</v>
      </c>
      <c r="G19" s="8">
        <f t="shared" si="0"/>
        <v>14</v>
      </c>
      <c r="H19" s="8">
        <v>0</v>
      </c>
      <c r="I19" s="8">
        <v>14</v>
      </c>
      <c r="J19" s="8">
        <v>0</v>
      </c>
      <c r="K19" s="8">
        <v>0</v>
      </c>
      <c r="L19" s="8">
        <f t="shared" si="1"/>
        <v>14</v>
      </c>
      <c r="M19" s="8">
        <f t="shared" si="2"/>
        <v>0</v>
      </c>
      <c r="N19" s="9"/>
    </row>
    <row r="20" spans="1:15" x14ac:dyDescent="0.2">
      <c r="A20" s="328">
        <v>9</v>
      </c>
      <c r="B20" s="9" t="s">
        <v>870</v>
      </c>
      <c r="C20" s="8">
        <v>0</v>
      </c>
      <c r="D20" s="8">
        <v>0</v>
      </c>
      <c r="E20" s="8">
        <v>0</v>
      </c>
      <c r="F20" s="8">
        <v>0</v>
      </c>
      <c r="G20" s="8">
        <f t="shared" si="0"/>
        <v>0</v>
      </c>
      <c r="H20" s="8">
        <v>0</v>
      </c>
      <c r="I20" s="8">
        <v>0</v>
      </c>
      <c r="J20" s="8">
        <v>0</v>
      </c>
      <c r="K20" s="8">
        <v>0</v>
      </c>
      <c r="L20" s="8">
        <f t="shared" si="1"/>
        <v>0</v>
      </c>
      <c r="M20" s="8">
        <f t="shared" si="2"/>
        <v>0</v>
      </c>
      <c r="N20" s="9"/>
    </row>
    <row r="21" spans="1:15" x14ac:dyDescent="0.2">
      <c r="A21" s="8">
        <v>10</v>
      </c>
      <c r="B21" s="9" t="s">
        <v>871</v>
      </c>
      <c r="C21" s="8">
        <v>0</v>
      </c>
      <c r="D21" s="8">
        <v>0</v>
      </c>
      <c r="E21" s="8">
        <v>0</v>
      </c>
      <c r="F21" s="8">
        <v>0</v>
      </c>
      <c r="G21" s="8">
        <f t="shared" si="0"/>
        <v>0</v>
      </c>
      <c r="H21" s="8">
        <v>0</v>
      </c>
      <c r="I21" s="8">
        <v>0</v>
      </c>
      <c r="J21" s="8">
        <v>0</v>
      </c>
      <c r="K21" s="8">
        <v>0</v>
      </c>
      <c r="L21" s="8">
        <f t="shared" si="1"/>
        <v>0</v>
      </c>
      <c r="M21" s="8">
        <f t="shared" si="2"/>
        <v>0</v>
      </c>
      <c r="N21" s="9"/>
    </row>
    <row r="22" spans="1:15" x14ac:dyDescent="0.2">
      <c r="A22" s="8">
        <v>11</v>
      </c>
      <c r="B22" s="9" t="s">
        <v>872</v>
      </c>
      <c r="C22" s="8">
        <v>0</v>
      </c>
      <c r="D22" s="8">
        <v>0</v>
      </c>
      <c r="E22" s="8">
        <v>0</v>
      </c>
      <c r="F22" s="8">
        <v>0</v>
      </c>
      <c r="G22" s="8">
        <f t="shared" si="0"/>
        <v>0</v>
      </c>
      <c r="H22" s="8">
        <v>0</v>
      </c>
      <c r="I22" s="8">
        <v>0</v>
      </c>
      <c r="J22" s="8">
        <v>0</v>
      </c>
      <c r="K22" s="8">
        <v>0</v>
      </c>
      <c r="L22" s="8">
        <f t="shared" si="1"/>
        <v>0</v>
      </c>
      <c r="M22" s="8">
        <f t="shared" si="2"/>
        <v>0</v>
      </c>
      <c r="N22" s="9"/>
    </row>
    <row r="23" spans="1:15" x14ac:dyDescent="0.2">
      <c r="A23" s="3" t="s">
        <v>15</v>
      </c>
      <c r="B23" s="9"/>
      <c r="C23" s="8">
        <f t="shared" ref="C23:L23" si="3">SUM(C12:C22)</f>
        <v>10</v>
      </c>
      <c r="D23" s="8">
        <f t="shared" si="3"/>
        <v>17</v>
      </c>
      <c r="E23" s="8">
        <f t="shared" si="3"/>
        <v>0</v>
      </c>
      <c r="F23" s="8">
        <f t="shared" si="3"/>
        <v>0</v>
      </c>
      <c r="G23" s="8">
        <f t="shared" si="3"/>
        <v>27</v>
      </c>
      <c r="H23" s="8">
        <f t="shared" si="3"/>
        <v>10</v>
      </c>
      <c r="I23" s="8">
        <f t="shared" si="3"/>
        <v>17</v>
      </c>
      <c r="J23" s="8">
        <f t="shared" si="3"/>
        <v>0</v>
      </c>
      <c r="K23" s="8">
        <f t="shared" si="3"/>
        <v>0</v>
      </c>
      <c r="L23" s="8">
        <f t="shared" si="3"/>
        <v>27</v>
      </c>
      <c r="M23" s="8">
        <f>SUM(M12:M22)</f>
        <v>0</v>
      </c>
      <c r="N23" s="9"/>
      <c r="O23" s="458"/>
    </row>
    <row r="24" spans="1:15" x14ac:dyDescent="0.2">
      <c r="A24" s="11"/>
      <c r="B24" s="12"/>
      <c r="C24" s="12"/>
      <c r="D24" s="12"/>
      <c r="E24" s="12"/>
      <c r="F24" s="12"/>
      <c r="G24" s="12"/>
      <c r="H24" s="12"/>
      <c r="I24" s="12"/>
      <c r="J24" s="12"/>
      <c r="K24" s="12"/>
      <c r="L24" s="12"/>
      <c r="M24" s="12"/>
      <c r="N24" s="12"/>
    </row>
    <row r="25" spans="1:15" x14ac:dyDescent="0.2">
      <c r="A25" s="10" t="s">
        <v>6</v>
      </c>
    </row>
    <row r="26" spans="1:15" x14ac:dyDescent="0.2">
      <c r="A26" t="s">
        <v>7</v>
      </c>
    </row>
    <row r="27" spans="1:15" x14ac:dyDescent="0.2">
      <c r="A27" t="s">
        <v>8</v>
      </c>
      <c r="L27" s="11" t="s">
        <v>9</v>
      </c>
      <c r="M27" s="11"/>
      <c r="N27" s="11" t="s">
        <v>9</v>
      </c>
    </row>
    <row r="28" spans="1:15" x14ac:dyDescent="0.2">
      <c r="A28" s="15" t="s">
        <v>438</v>
      </c>
      <c r="J28" s="11"/>
      <c r="K28" s="11"/>
      <c r="L28" s="11"/>
    </row>
    <row r="29" spans="1:15" x14ac:dyDescent="0.2">
      <c r="C29" s="15" t="s">
        <v>439</v>
      </c>
      <c r="E29" s="12"/>
      <c r="F29" s="12"/>
      <c r="G29" s="12"/>
      <c r="H29" s="12"/>
      <c r="I29" s="12"/>
      <c r="J29" s="12"/>
      <c r="K29" s="12"/>
      <c r="L29" s="12"/>
      <c r="M29" s="12"/>
    </row>
    <row r="30" spans="1:15" x14ac:dyDescent="0.2">
      <c r="C30" s="347"/>
      <c r="E30" s="12"/>
      <c r="F30" s="12"/>
      <c r="G30" s="12"/>
      <c r="H30" s="12"/>
      <c r="I30" s="12"/>
      <c r="J30" s="12"/>
      <c r="K30" s="12"/>
      <c r="L30" s="12"/>
      <c r="M30" s="12"/>
    </row>
    <row r="31" spans="1:15" x14ac:dyDescent="0.2">
      <c r="C31" s="347"/>
      <c r="E31" s="12"/>
      <c r="F31" s="12"/>
      <c r="G31" s="12"/>
      <c r="H31" s="12"/>
      <c r="I31" s="12"/>
      <c r="J31" s="12"/>
      <c r="K31" s="12"/>
      <c r="L31" s="12"/>
      <c r="M31" s="12"/>
    </row>
    <row r="32" spans="1:15" x14ac:dyDescent="0.2">
      <c r="C32" s="347"/>
      <c r="E32" s="12"/>
      <c r="F32" s="12"/>
      <c r="G32" s="12"/>
      <c r="H32" s="12"/>
      <c r="I32" s="12"/>
      <c r="J32" s="12"/>
      <c r="K32" s="12"/>
      <c r="L32" s="12"/>
      <c r="M32" s="12"/>
    </row>
    <row r="33" spans="1:14" x14ac:dyDescent="0.2">
      <c r="E33" s="12"/>
      <c r="F33" s="12"/>
      <c r="G33" s="12"/>
      <c r="H33" s="12"/>
      <c r="I33" s="12"/>
      <c r="J33" s="12"/>
      <c r="K33" s="12"/>
      <c r="L33" s="12"/>
      <c r="M33" s="12"/>
      <c r="N33" s="12"/>
    </row>
    <row r="34" spans="1:14" x14ac:dyDescent="0.2">
      <c r="E34" s="12"/>
      <c r="F34" s="12"/>
      <c r="G34" s="12"/>
      <c r="H34" s="12"/>
      <c r="I34" s="12"/>
      <c r="J34" s="12"/>
      <c r="K34" s="12"/>
      <c r="L34" s="12"/>
      <c r="M34" s="12"/>
      <c r="N34" s="12"/>
    </row>
    <row r="35" spans="1:14" ht="15.75" customHeight="1" x14ac:dyDescent="0.25">
      <c r="A35" s="13" t="s">
        <v>10</v>
      </c>
      <c r="B35" s="13"/>
      <c r="C35" s="13"/>
      <c r="D35" s="13"/>
      <c r="E35" s="13"/>
      <c r="F35" s="13"/>
      <c r="G35" s="13"/>
      <c r="H35" s="13"/>
      <c r="L35" s="324"/>
      <c r="M35" s="324"/>
      <c r="N35" s="368" t="s">
        <v>11</v>
      </c>
    </row>
    <row r="36" spans="1:14" ht="15.75" customHeight="1" x14ac:dyDescent="0.2">
      <c r="A36" s="388"/>
      <c r="B36" s="388"/>
      <c r="C36" s="388"/>
      <c r="D36" s="388"/>
      <c r="E36" s="388"/>
      <c r="F36" s="388"/>
      <c r="G36" s="388"/>
      <c r="H36" s="388"/>
      <c r="I36" s="388"/>
      <c r="J36" s="388"/>
      <c r="K36" s="388"/>
      <c r="L36" s="388"/>
      <c r="M36" s="388"/>
      <c r="N36" s="368" t="s">
        <v>877</v>
      </c>
    </row>
    <row r="37" spans="1:14" ht="15.75" x14ac:dyDescent="0.2">
      <c r="A37" s="388"/>
      <c r="B37" s="388"/>
      <c r="C37" s="388"/>
      <c r="D37" s="388"/>
      <c r="E37" s="388"/>
      <c r="F37" s="388"/>
      <c r="G37" s="388"/>
      <c r="H37" s="388"/>
      <c r="I37" s="388"/>
      <c r="J37" s="388"/>
      <c r="K37" s="388"/>
      <c r="L37" s="388"/>
      <c r="M37" s="388"/>
      <c r="N37" s="368" t="s">
        <v>878</v>
      </c>
    </row>
    <row r="38" spans="1:14" x14ac:dyDescent="0.2">
      <c r="K38" s="14" t="s">
        <v>82</v>
      </c>
      <c r="L38" s="35"/>
      <c r="M38" s="35"/>
      <c r="N38" s="35"/>
    </row>
    <row r="39" spans="1:14" x14ac:dyDescent="0.2">
      <c r="A39" s="734"/>
      <c r="B39" s="734"/>
      <c r="C39" s="734"/>
      <c r="D39" s="734"/>
      <c r="E39" s="734"/>
      <c r="F39" s="734"/>
      <c r="G39" s="734"/>
      <c r="H39" s="734"/>
      <c r="I39" s="734"/>
      <c r="J39" s="734"/>
      <c r="K39" s="734"/>
      <c r="L39" s="734"/>
      <c r="M39" s="734"/>
      <c r="N39" s="734"/>
    </row>
  </sheetData>
  <mergeCells count="13">
    <mergeCell ref="A39:N39"/>
    <mergeCell ref="A9:A10"/>
    <mergeCell ref="B9:B10"/>
    <mergeCell ref="C9:G9"/>
    <mergeCell ref="H9:L9"/>
    <mergeCell ref="M9:M10"/>
    <mergeCell ref="N9:N10"/>
    <mergeCell ref="D1:J1"/>
    <mergeCell ref="A2:N2"/>
    <mergeCell ref="A3:N3"/>
    <mergeCell ref="A5:N5"/>
    <mergeCell ref="L8:N8"/>
    <mergeCell ref="A7:B7"/>
  </mergeCells>
  <phoneticPr fontId="0" type="noConversion"/>
  <printOptions horizontalCentered="1" verticalCentered="1"/>
  <pageMargins left="0.70866141732283505" right="0.70866141732283505" top="0.23622047244094499" bottom="0" header="0.31496062992126" footer="0.31496062992126"/>
  <pageSetup paperSize="9"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68</vt:i4>
      </vt:variant>
      <vt:variant>
        <vt:lpstr>Named Ranges</vt:lpstr>
      </vt:variant>
      <vt:variant>
        <vt:i4>64</vt:i4>
      </vt:variant>
    </vt:vector>
  </HeadingPairs>
  <TitlesOfParts>
    <vt:vector size="132" baseType="lpstr">
      <vt:lpstr>First-Page</vt:lpstr>
      <vt:lpstr>Contents</vt:lpstr>
      <vt:lpstr>Sheet1</vt:lpstr>
      <vt:lpstr>AT-1-Gen_Info </vt:lpstr>
      <vt:lpstr>AT-2-S1 BUDGET</vt:lpstr>
      <vt:lpstr>AT_2A_fundflow</vt:lpstr>
      <vt:lpstr>AT-3</vt:lpstr>
      <vt:lpstr>AT3A_cvrg(Insti)_PY</vt:lpstr>
      <vt:lpstr>AT3B_cvrg(Insti)_UPY </vt:lpstr>
      <vt:lpstr>AT3C_cvrg(Insti)_UPY </vt:lpstr>
      <vt:lpstr>enrolment vs availed_PY</vt:lpstr>
      <vt:lpstr>enrolment vs availed_UPY</vt:lpstr>
      <vt:lpstr>AT-4B</vt:lpstr>
      <vt:lpstr>T5_PLAN_vs_PRFM</vt:lpstr>
      <vt:lpstr>T5A_PLAN_vs_PRFM </vt:lpstr>
      <vt:lpstr>T5B_PLAN_vs_PRFM  (2)</vt:lpstr>
      <vt:lpstr>T5C_Drought_PLAN_vs_PRFM </vt:lpstr>
      <vt:lpstr>T5D_Drought_PLAN_vs_PRFM  </vt:lpstr>
      <vt:lpstr>T6_FG_py_Utlsn</vt:lpstr>
      <vt:lpstr>T6A_FG_Upy_Utlsn </vt:lpstr>
      <vt:lpstr>T6B_Pay_FG_FCI_Pry</vt:lpstr>
      <vt:lpstr>T6C_Coarse_Grain</vt:lpstr>
      <vt:lpstr>T7_CC_PY_Utlsn</vt:lpstr>
      <vt:lpstr>T7ACC_UPY_Utlsn </vt:lpstr>
      <vt:lpstr>AT-8_Hon_CCH_Pry</vt:lpstr>
      <vt:lpstr>AT-8A_Hon_CCH_UPry</vt:lpstr>
      <vt:lpstr>AT9_TA</vt:lpstr>
      <vt:lpstr>AT10_MME</vt:lpstr>
      <vt:lpstr>AT10A_</vt:lpstr>
      <vt:lpstr>AT-10 B</vt:lpstr>
      <vt:lpstr>AT-10 C</vt:lpstr>
      <vt:lpstr>AT-10D</vt:lpstr>
      <vt:lpstr>AT-10 E</vt:lpstr>
      <vt:lpstr>AT-10 F Drinking Water</vt:lpstr>
      <vt:lpstr>AT11_KS Year wise</vt:lpstr>
      <vt:lpstr>AT11A_KS-District wise</vt:lpstr>
      <vt:lpstr>AT12_KD-New</vt:lpstr>
      <vt:lpstr>AT12A_KD-Replacement</vt:lpstr>
      <vt:lpstr>Mode of cooking</vt:lpstr>
      <vt:lpstr>AT-14</vt:lpstr>
      <vt:lpstr>AT-14 A</vt:lpstr>
      <vt:lpstr>AT-15</vt:lpstr>
      <vt:lpstr>AT-16</vt:lpstr>
      <vt:lpstr>AT_17_Coverage-RBSK </vt:lpstr>
      <vt:lpstr>AT18_Details_Community </vt:lpstr>
      <vt:lpstr>AT_19_Impl_Agency</vt:lpstr>
      <vt:lpstr>AT_20_CentralCookingagency </vt:lpstr>
      <vt:lpstr>AT-21</vt:lpstr>
      <vt:lpstr>AT-22</vt:lpstr>
      <vt:lpstr>AT-23 MIS</vt:lpstr>
      <vt:lpstr>AT-23A _AMS</vt:lpstr>
      <vt:lpstr>AT-24</vt:lpstr>
      <vt:lpstr>AT-25</vt:lpstr>
      <vt:lpstr>Sheet1 (2)</vt:lpstr>
      <vt:lpstr>AT26_NoWD</vt:lpstr>
      <vt:lpstr>AT26A_NoWD</vt:lpstr>
      <vt:lpstr>AT27_Req_FG_CA_Pry</vt:lpstr>
      <vt:lpstr>AT27A_Req_FG_CA_U Pry </vt:lpstr>
      <vt:lpstr>AT27B_Req_FG_CA_N CLP</vt:lpstr>
      <vt:lpstr>AT27C_Req_FG_Drought -Pry </vt:lpstr>
      <vt:lpstr>AT27D_Req_FG_Drought -UPry </vt:lpstr>
      <vt:lpstr>AT_28_RqmtKitchen</vt:lpstr>
      <vt:lpstr>AT-28A_RqmtPlinthArea</vt:lpstr>
      <vt:lpstr>AT29_K_D</vt:lpstr>
      <vt:lpstr>AT-30_Coook-cum-Helper</vt:lpstr>
      <vt:lpstr>AT_31_Budget_provision </vt:lpstr>
      <vt:lpstr>AT32_Drought Pry Util</vt:lpstr>
      <vt:lpstr>AT-32A Drought UPry Util</vt:lpstr>
      <vt:lpstr>'AT_17_Coverage-RBSK '!Print_Area</vt:lpstr>
      <vt:lpstr>AT_19_Impl_Agency!Print_Area</vt:lpstr>
      <vt:lpstr>'AT_20_CentralCookingagency '!Print_Area</vt:lpstr>
      <vt:lpstr>AT_28_RqmtKitchen!Print_Area</vt:lpstr>
      <vt:lpstr>AT_2A_fundflow!Print_Area</vt:lpstr>
      <vt:lpstr>'AT_31_Budget_provision '!Print_Area</vt:lpstr>
      <vt:lpstr>'AT-10 B'!Print_Area</vt:lpstr>
      <vt:lpstr>'AT-10 C'!Print_Area</vt:lpstr>
      <vt:lpstr>'AT-10 E'!Print_Area</vt:lpstr>
      <vt:lpstr>'AT-10 F Drinking Water'!Print_Area</vt:lpstr>
      <vt:lpstr>AT10_MME!Print_Area</vt:lpstr>
      <vt:lpstr>AT10A_!Print_Area</vt:lpstr>
      <vt:lpstr>'AT-10D'!Print_Area</vt:lpstr>
      <vt:lpstr>'AT11_KS Year wise'!Print_Area</vt:lpstr>
      <vt:lpstr>'AT11A_KS-District wise'!Print_Area</vt:lpstr>
      <vt:lpstr>'AT12_KD-New'!Print_Area</vt:lpstr>
      <vt:lpstr>'AT12A_KD-Replacement'!Print_Area</vt:lpstr>
      <vt:lpstr>'AT-14'!Print_Area</vt:lpstr>
      <vt:lpstr>'AT-14 A'!Print_Area</vt:lpstr>
      <vt:lpstr>'AT-15'!Print_Area</vt:lpstr>
      <vt:lpstr>'AT-16'!Print_Area</vt:lpstr>
      <vt:lpstr>'AT18_Details_Community '!Print_Area</vt:lpstr>
      <vt:lpstr>'AT-1-Gen_Info '!Print_Area</vt:lpstr>
      <vt:lpstr>'AT-22'!Print_Area</vt:lpstr>
      <vt:lpstr>'AT-24'!Print_Area</vt:lpstr>
      <vt:lpstr>'AT-25'!Print_Area</vt:lpstr>
      <vt:lpstr>AT26_NoWD!Print_Area</vt:lpstr>
      <vt:lpstr>AT26A_NoWD!Print_Area</vt:lpstr>
      <vt:lpstr>AT27_Req_FG_CA_Pry!Print_Area</vt:lpstr>
      <vt:lpstr>'AT27A_Req_FG_CA_U Pry '!Print_Area</vt:lpstr>
      <vt:lpstr>'AT27B_Req_FG_CA_N CLP'!Print_Area</vt:lpstr>
      <vt:lpstr>'AT27C_Req_FG_Drought -Pry '!Print_Area</vt:lpstr>
      <vt:lpstr>'AT27D_Req_FG_Drought -UPry '!Print_Area</vt:lpstr>
      <vt:lpstr>'AT-28A_RqmtPlinthArea'!Print_Area</vt:lpstr>
      <vt:lpstr>AT29_K_D!Print_Area</vt:lpstr>
      <vt:lpstr>'AT-2-S1 BUDGET'!Print_Area</vt:lpstr>
      <vt:lpstr>'AT-3'!Print_Area</vt:lpstr>
      <vt:lpstr>'AT-30_Coook-cum-Helper'!Print_Area</vt:lpstr>
      <vt:lpstr>'AT32_Drought Pry Util'!Print_Area</vt:lpstr>
      <vt:lpstr>'AT-32A Drought UPry Util'!Print_Area</vt:lpstr>
      <vt:lpstr>'AT3A_cvrg(Insti)_PY'!Print_Area</vt:lpstr>
      <vt:lpstr>'AT3B_cvrg(Insti)_UPY '!Print_Area</vt:lpstr>
      <vt:lpstr>'AT3C_cvrg(Insti)_UPY '!Print_Area</vt:lpstr>
      <vt:lpstr>'AT-4B'!Print_Area</vt:lpstr>
      <vt:lpstr>'AT-8_Hon_CCH_Pry'!Print_Area</vt:lpstr>
      <vt:lpstr>'AT-8A_Hon_CCH_UPry'!Print_Area</vt:lpstr>
      <vt:lpstr>AT9_TA!Print_Area</vt:lpstr>
      <vt:lpstr>Contents!Print_Area</vt:lpstr>
      <vt:lpstr>'enrolment vs availed_PY'!Print_Area</vt:lpstr>
      <vt:lpstr>'enrolment vs availed_UPY'!Print_Area</vt:lpstr>
      <vt:lpstr>'Mode of cooking'!Print_Area</vt:lpstr>
      <vt:lpstr>Sheet1!Print_Area</vt:lpstr>
      <vt:lpstr>'Sheet1 (2)'!Print_Area</vt:lpstr>
      <vt:lpstr>T5_PLAN_vs_PRFM!Print_Area</vt:lpstr>
      <vt:lpstr>'T5A_PLAN_vs_PRFM '!Print_Area</vt:lpstr>
      <vt:lpstr>'T5B_PLAN_vs_PRFM  (2)'!Print_Area</vt:lpstr>
      <vt:lpstr>'T5C_Drought_PLAN_vs_PRFM '!Print_Area</vt:lpstr>
      <vt:lpstr>'T5D_Drought_PLAN_vs_PRFM  '!Print_Area</vt:lpstr>
      <vt:lpstr>T6_FG_py_Utlsn!Print_Area</vt:lpstr>
      <vt:lpstr>'T6A_FG_Upy_Utlsn '!Print_Area</vt:lpstr>
      <vt:lpstr>T6B_Pay_FG_FCI_Pry!Print_Area</vt:lpstr>
      <vt:lpstr>T6C_Coarse_Grain!Print_Area</vt:lpstr>
      <vt:lpstr>T7_CC_PY_Utlsn!Print_Area</vt:lpstr>
      <vt:lpstr>'T7ACC_UPY_Utlsn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admin</cp:lastModifiedBy>
  <cp:lastPrinted>2018-05-10T04:40:41Z</cp:lastPrinted>
  <dcterms:created xsi:type="dcterms:W3CDTF">1996-10-14T23:33:28Z</dcterms:created>
  <dcterms:modified xsi:type="dcterms:W3CDTF">2018-05-22T05:48:25Z</dcterms:modified>
</cp:coreProperties>
</file>